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 defaultThemeVersion="124226"/>
  <xr:revisionPtr revIDLastSave="0" documentId="8_{3FB5E989-2A41-45A3-9960-24BC35F32EAE}" xr6:coauthVersionLast="40" xr6:coauthVersionMax="40" xr10:uidLastSave="{00000000-0000-0000-0000-000000000000}"/>
  <bookViews>
    <workbookView xWindow="0" yWindow="0" windowWidth="27870" windowHeight="12150" activeTab="1" xr2:uid="{00000000-000D-0000-FFFF-FFFF00000000}"/>
  </bookViews>
  <sheets>
    <sheet name="Business performance summary" sheetId="7" r:id="rId1"/>
    <sheet name="Year ended 31 December 2018" sheetId="10" r:id="rId2"/>
    <sheet name="Six months ended 30 June 2018" sheetId="11" r:id="rId3"/>
    <sheet name="Year ended 31 December 2017" sheetId="9" r:id="rId4"/>
    <sheet name="Year ended 31 December 2016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0" l="1"/>
  <c r="B42" i="10" l="1"/>
  <c r="B44" i="8" l="1"/>
  <c r="G39" i="8"/>
  <c r="G38" i="8"/>
  <c r="G37" i="8"/>
  <c r="G34" i="8"/>
  <c r="G33" i="8"/>
  <c r="C42" i="9"/>
  <c r="G40" i="9"/>
  <c r="G37" i="9"/>
  <c r="G36" i="9"/>
  <c r="G35" i="9"/>
  <c r="G32" i="9"/>
  <c r="G31" i="9"/>
  <c r="G39" i="11"/>
  <c r="C40" i="11"/>
  <c r="G34" i="11"/>
  <c r="G33" i="11"/>
  <c r="G32" i="11"/>
  <c r="G37" i="10"/>
  <c r="G36" i="10"/>
  <c r="G35" i="10"/>
  <c r="G32" i="10"/>
  <c r="G31" i="10"/>
  <c r="B11" i="11"/>
  <c r="G41" i="10"/>
  <c r="C42" i="10"/>
  <c r="B42" i="9" l="1"/>
  <c r="G40" i="10"/>
  <c r="G42" i="10" s="1"/>
  <c r="G43" i="8"/>
  <c r="C44" i="8"/>
  <c r="G42" i="8"/>
  <c r="G41" i="9"/>
  <c r="G42" i="9" s="1"/>
  <c r="B40" i="11"/>
  <c r="G38" i="11"/>
  <c r="G37" i="11"/>
  <c r="G16" i="10"/>
  <c r="I16" i="10" s="1"/>
  <c r="G44" i="8" l="1"/>
  <c r="G40" i="11"/>
  <c r="C29" i="7"/>
  <c r="C24" i="7"/>
  <c r="C19" i="7"/>
  <c r="D29" i="7"/>
  <c r="D24" i="7"/>
  <c r="D19" i="7"/>
  <c r="B25" i="11"/>
  <c r="C25" i="11"/>
  <c r="D14" i="7" s="1"/>
  <c r="C22" i="11"/>
  <c r="B22" i="11"/>
  <c r="C21" i="11"/>
  <c r="B21" i="11"/>
  <c r="C11" i="11"/>
  <c r="C13" i="11" s="1"/>
  <c r="C19" i="11" s="1"/>
  <c r="B13" i="11"/>
  <c r="B19" i="11" s="1"/>
  <c r="C7" i="11"/>
  <c r="C9" i="11" s="1"/>
  <c r="D13" i="7" s="1"/>
  <c r="B7" i="11"/>
  <c r="B9" i="11" s="1"/>
  <c r="D8" i="7" s="1"/>
  <c r="H11" i="11"/>
  <c r="H13" i="11" s="1"/>
  <c r="H19" i="11" s="1"/>
  <c r="H24" i="11" s="1"/>
  <c r="G15" i="11"/>
  <c r="I15" i="11" s="1"/>
  <c r="G16" i="11"/>
  <c r="I16" i="11" s="1"/>
  <c r="G17" i="11"/>
  <c r="I17" i="11" s="1"/>
  <c r="F13" i="11"/>
  <c r="F19" i="11" s="1"/>
  <c r="F24" i="11" s="1"/>
  <c r="D30" i="7" s="1"/>
  <c r="E13" i="11"/>
  <c r="D13" i="11"/>
  <c r="D19" i="11" s="1"/>
  <c r="D24" i="11" s="1"/>
  <c r="D20" i="7" s="1"/>
  <c r="G12" i="11"/>
  <c r="I12" i="11" s="1"/>
  <c r="H9" i="11"/>
  <c r="F9" i="11"/>
  <c r="D28" i="7" s="1"/>
  <c r="E9" i="11"/>
  <c r="D23" i="7" s="1"/>
  <c r="D9" i="11"/>
  <c r="D18" i="7" s="1"/>
  <c r="G8" i="11"/>
  <c r="I8" i="11" s="1"/>
  <c r="C25" i="10"/>
  <c r="C14" i="7" s="1"/>
  <c r="B25" i="10"/>
  <c r="C21" i="10"/>
  <c r="B22" i="10"/>
  <c r="C22" i="10"/>
  <c r="B21" i="10"/>
  <c r="C11" i="10"/>
  <c r="C13" i="10" s="1"/>
  <c r="C19" i="10" s="1"/>
  <c r="B11" i="10"/>
  <c r="B13" i="10" s="1"/>
  <c r="B7" i="10"/>
  <c r="B9" i="10" s="1"/>
  <c r="C8" i="7" s="1"/>
  <c r="C7" i="10"/>
  <c r="C9" i="10" s="1"/>
  <c r="C13" i="7" s="1"/>
  <c r="B11" i="9"/>
  <c r="B27" i="8"/>
  <c r="B11" i="8"/>
  <c r="B14" i="8" s="1"/>
  <c r="B20" i="8" s="1"/>
  <c r="H11" i="8"/>
  <c r="H14" i="8" s="1"/>
  <c r="H20" i="8" s="1"/>
  <c r="H26" i="8" s="1"/>
  <c r="B25" i="9"/>
  <c r="G25" i="9" s="1"/>
  <c r="H11" i="9"/>
  <c r="H13" i="9" s="1"/>
  <c r="H19" i="9" s="1"/>
  <c r="H24" i="9" s="1"/>
  <c r="G15" i="10"/>
  <c r="I15" i="10" s="1"/>
  <c r="G17" i="10"/>
  <c r="I17" i="10" s="1"/>
  <c r="F13" i="10"/>
  <c r="F19" i="10" s="1"/>
  <c r="F24" i="10" s="1"/>
  <c r="C30" i="7" s="1"/>
  <c r="E13" i="10"/>
  <c r="D13" i="10"/>
  <c r="D19" i="10" s="1"/>
  <c r="D24" i="10" s="1"/>
  <c r="C20" i="7" s="1"/>
  <c r="G12" i="10"/>
  <c r="I12" i="10" s="1"/>
  <c r="H13" i="10"/>
  <c r="H19" i="10" s="1"/>
  <c r="H24" i="10" s="1"/>
  <c r="H9" i="10"/>
  <c r="F9" i="10"/>
  <c r="C28" i="7" s="1"/>
  <c r="E9" i="10"/>
  <c r="C23" i="7" s="1"/>
  <c r="D9" i="10"/>
  <c r="C18" i="7" s="1"/>
  <c r="G8" i="10"/>
  <c r="I8" i="10" s="1"/>
  <c r="C11" i="8"/>
  <c r="C14" i="8" s="1"/>
  <c r="C20" i="8" s="1"/>
  <c r="C26" i="8" s="1"/>
  <c r="F15" i="7" s="1"/>
  <c r="E29" i="7"/>
  <c r="E24" i="7"/>
  <c r="E19" i="7"/>
  <c r="F29" i="7"/>
  <c r="F24" i="7"/>
  <c r="C25" i="9"/>
  <c r="E14" i="7" s="1"/>
  <c r="B21" i="9"/>
  <c r="C21" i="9"/>
  <c r="C11" i="9"/>
  <c r="C13" i="9" s="1"/>
  <c r="C7" i="9"/>
  <c r="C9" i="9" s="1"/>
  <c r="E13" i="7" s="1"/>
  <c r="B7" i="9"/>
  <c r="B9" i="9" s="1"/>
  <c r="E8" i="7" s="1"/>
  <c r="G22" i="9"/>
  <c r="I22" i="9" s="1"/>
  <c r="G15" i="9"/>
  <c r="I15" i="9" s="1"/>
  <c r="G16" i="9"/>
  <c r="I16" i="9" s="1"/>
  <c r="G17" i="9"/>
  <c r="I17" i="9" s="1"/>
  <c r="F13" i="9"/>
  <c r="F19" i="9" s="1"/>
  <c r="F24" i="9" s="1"/>
  <c r="E30" i="7" s="1"/>
  <c r="E13" i="9"/>
  <c r="D13" i="9"/>
  <c r="D19" i="9" s="1"/>
  <c r="D24" i="9" s="1"/>
  <c r="E20" i="7" s="1"/>
  <c r="G12" i="9"/>
  <c r="I12" i="9" s="1"/>
  <c r="H9" i="9"/>
  <c r="F9" i="9"/>
  <c r="E28" i="7" s="1"/>
  <c r="E9" i="9"/>
  <c r="E23" i="7" s="1"/>
  <c r="D9" i="9"/>
  <c r="E18" i="7" s="1"/>
  <c r="G8" i="9"/>
  <c r="I8" i="9" s="1"/>
  <c r="C27" i="8"/>
  <c r="F14" i="7" s="1"/>
  <c r="D27" i="8"/>
  <c r="F19" i="7" s="1"/>
  <c r="B22" i="8"/>
  <c r="C22" i="8"/>
  <c r="C7" i="8"/>
  <c r="B7" i="8"/>
  <c r="B9" i="8" s="1"/>
  <c r="F8" i="7" s="1"/>
  <c r="G24" i="8"/>
  <c r="I24" i="8" s="1"/>
  <c r="G23" i="8"/>
  <c r="I23" i="8" s="1"/>
  <c r="G16" i="8"/>
  <c r="I16" i="8" s="1"/>
  <c r="G17" i="8"/>
  <c r="I17" i="8" s="1"/>
  <c r="G18" i="8"/>
  <c r="I18" i="8" s="1"/>
  <c r="F14" i="8"/>
  <c r="F20" i="8" s="1"/>
  <c r="F26" i="8" s="1"/>
  <c r="F30" i="7" s="1"/>
  <c r="E14" i="8"/>
  <c r="D14" i="8"/>
  <c r="D20" i="8" s="1"/>
  <c r="D26" i="8" s="1"/>
  <c r="F20" i="7" s="1"/>
  <c r="G13" i="8"/>
  <c r="I13" i="8" s="1"/>
  <c r="G12" i="8"/>
  <c r="I12" i="8" s="1"/>
  <c r="H9" i="8"/>
  <c r="F9" i="8"/>
  <c r="F28" i="7" s="1"/>
  <c r="E9" i="8"/>
  <c r="F23" i="7" s="1"/>
  <c r="D9" i="8"/>
  <c r="F18" i="7" s="1"/>
  <c r="G8" i="8"/>
  <c r="I8" i="8" s="1"/>
  <c r="G25" i="11" l="1"/>
  <c r="E20" i="8"/>
  <c r="E26" i="8" s="1"/>
  <c r="F25" i="7" s="1"/>
  <c r="E19" i="9"/>
  <c r="E24" i="9" s="1"/>
  <c r="E25" i="7" s="1"/>
  <c r="C9" i="7"/>
  <c r="C34" i="7" s="1"/>
  <c r="G25" i="10"/>
  <c r="G27" i="8"/>
  <c r="G22" i="8"/>
  <c r="I22" i="8" s="1"/>
  <c r="F9" i="7"/>
  <c r="F34" i="7" s="1"/>
  <c r="E33" i="7"/>
  <c r="C19" i="9"/>
  <c r="C24" i="9" s="1"/>
  <c r="E15" i="7" s="1"/>
  <c r="G21" i="9"/>
  <c r="I21" i="9" s="1"/>
  <c r="E9" i="7"/>
  <c r="E34" i="7" s="1"/>
  <c r="B24" i="11"/>
  <c r="D10" i="7" s="1"/>
  <c r="G21" i="11"/>
  <c r="I21" i="11" s="1"/>
  <c r="D33" i="7"/>
  <c r="C24" i="11"/>
  <c r="D15" i="7" s="1"/>
  <c r="E19" i="11"/>
  <c r="E24" i="11" s="1"/>
  <c r="D25" i="7" s="1"/>
  <c r="D9" i="7"/>
  <c r="D34" i="7" s="1"/>
  <c r="B19" i="10"/>
  <c r="B24" i="10" s="1"/>
  <c r="C10" i="7" s="1"/>
  <c r="G22" i="10"/>
  <c r="I22" i="10" s="1"/>
  <c r="G22" i="11"/>
  <c r="I22" i="11" s="1"/>
  <c r="G11" i="11"/>
  <c r="I11" i="11" s="1"/>
  <c r="I13" i="11" s="1"/>
  <c r="I19" i="11" s="1"/>
  <c r="G7" i="11"/>
  <c r="G21" i="10"/>
  <c r="I21" i="10" s="1"/>
  <c r="C24" i="10"/>
  <c r="C15" i="7" s="1"/>
  <c r="G11" i="10"/>
  <c r="I11" i="10" s="1"/>
  <c r="I13" i="10" s="1"/>
  <c r="I19" i="10" s="1"/>
  <c r="E19" i="10"/>
  <c r="E24" i="10" s="1"/>
  <c r="C25" i="7" s="1"/>
  <c r="C33" i="7"/>
  <c r="G7" i="10"/>
  <c r="G7" i="8"/>
  <c r="G9" i="8" s="1"/>
  <c r="G11" i="9"/>
  <c r="G13" i="9" s="1"/>
  <c r="G19" i="9" s="1"/>
  <c r="G24" i="9" s="1"/>
  <c r="G7" i="9"/>
  <c r="B13" i="9"/>
  <c r="B26" i="8"/>
  <c r="F10" i="7" s="1"/>
  <c r="C9" i="8"/>
  <c r="F13" i="7" s="1"/>
  <c r="F33" i="7" s="1"/>
  <c r="G11" i="8"/>
  <c r="F35" i="7" l="1"/>
  <c r="I7" i="8"/>
  <c r="I9" i="8" s="1"/>
  <c r="G13" i="11"/>
  <c r="G19" i="11" s="1"/>
  <c r="G24" i="11" s="1"/>
  <c r="G13" i="10"/>
  <c r="G19" i="10" s="1"/>
  <c r="G24" i="10" s="1"/>
  <c r="I24" i="11"/>
  <c r="G9" i="11"/>
  <c r="I7" i="11"/>
  <c r="I9" i="11" s="1"/>
  <c r="I24" i="10"/>
  <c r="C35" i="7"/>
  <c r="G9" i="10"/>
  <c r="I7" i="10"/>
  <c r="I9" i="10" s="1"/>
  <c r="B19" i="9"/>
  <c r="B24" i="9" s="1"/>
  <c r="I11" i="9"/>
  <c r="I13" i="9" s="1"/>
  <c r="I19" i="9" s="1"/>
  <c r="I24" i="9" s="1"/>
  <c r="G9" i="9"/>
  <c r="I7" i="9"/>
  <c r="I9" i="9" s="1"/>
  <c r="I11" i="8"/>
  <c r="I14" i="8" s="1"/>
  <c r="I20" i="8" s="1"/>
  <c r="I26" i="8" s="1"/>
  <c r="G14" i="8"/>
  <c r="G20" i="8" s="1"/>
  <c r="G26" i="8" s="1"/>
  <c r="E10" i="7" l="1"/>
  <c r="E35" i="7" s="1"/>
  <c r="D35" i="7"/>
</calcChain>
</file>

<file path=xl/sharedStrings.xml><?xml version="1.0" encoding="utf-8"?>
<sst xmlns="http://schemas.openxmlformats.org/spreadsheetml/2006/main" count="209" uniqueCount="57">
  <si>
    <t>Revenue</t>
  </si>
  <si>
    <t>Inter-segment sales</t>
  </si>
  <si>
    <t>Total revenue</t>
  </si>
  <si>
    <t>Unallocated corporate costs</t>
  </si>
  <si>
    <t>Finance costs</t>
  </si>
  <si>
    <t>Finance income</t>
  </si>
  <si>
    <t>Profit/(loss before tax</t>
  </si>
  <si>
    <t>Engineering &amp; Construction</t>
  </si>
  <si>
    <t>Engineering &amp; Production Services</t>
  </si>
  <si>
    <t>Integrated Energy Services</t>
  </si>
  <si>
    <t>Corporate &amp; others</t>
  </si>
  <si>
    <t>Consolidation adjustments &amp; eliminations</t>
  </si>
  <si>
    <t>Business performance</t>
  </si>
  <si>
    <t>Exceptional items and certain re-measurements</t>
  </si>
  <si>
    <t>Total</t>
  </si>
  <si>
    <t>US$m</t>
  </si>
  <si>
    <t>Profit/(loss) attributable to Petrofac Limited shareholders</t>
  </si>
  <si>
    <t>Profit/(loss) before tax and finance income/(costs)</t>
  </si>
  <si>
    <t>Laggan-Tormore tax relief</t>
  </si>
  <si>
    <t>Laggan-Tormore loss</t>
  </si>
  <si>
    <t>Non-controlling interests</t>
  </si>
  <si>
    <t>Share of profits/(losses) of associates/joint ventures</t>
  </si>
  <si>
    <t>Capital expenditures:</t>
  </si>
  <si>
    <t>Property, plant and equipment</t>
  </si>
  <si>
    <t>Intangible oil and gas assets</t>
  </si>
  <si>
    <t>Charges:</t>
  </si>
  <si>
    <t>Depreciation</t>
  </si>
  <si>
    <t>Amortisation and write off</t>
  </si>
  <si>
    <t>2018+</t>
  </si>
  <si>
    <t>Year ended</t>
  </si>
  <si>
    <t>Six months ended</t>
  </si>
  <si>
    <t>31 December</t>
  </si>
  <si>
    <t>30 June</t>
  </si>
  <si>
    <t>EBITDA</t>
  </si>
  <si>
    <t xml:space="preserve">EBITDA </t>
  </si>
  <si>
    <t>Group</t>
  </si>
  <si>
    <t>Petrofac - business performance summary</t>
  </si>
  <si>
    <t>Petrofac restated historical results for the year ended 31 December 2016</t>
  </si>
  <si>
    <t>-</t>
  </si>
  <si>
    <t>Petrofac restated historical results for the year ended 31 December 2017</t>
  </si>
  <si>
    <t>Note1: All amounts pertaining to EPCM which was hitherto shown under EPS have now been moved to E&amp;C</t>
  </si>
  <si>
    <t>External sales (note 1)</t>
  </si>
  <si>
    <t>Income tax (expense)/credit (note 1)</t>
  </si>
  <si>
    <t>EBITDA (note 1 &amp; 2)</t>
  </si>
  <si>
    <t>EBITDA (note 1)</t>
  </si>
  <si>
    <t>Non-controlling interests (note 1)</t>
  </si>
  <si>
    <t>Petrofac restated historical results for the six months ended 30th June 2018</t>
  </si>
  <si>
    <t>Petrofac restated historical results for the year ended 31 December 2018</t>
  </si>
  <si>
    <t>2020+</t>
  </si>
  <si>
    <t>2019+</t>
  </si>
  <si>
    <t>Operating profit (note 1 &amp; 2)</t>
  </si>
  <si>
    <t>Backlog ageing (US$billion):</t>
  </si>
  <si>
    <t>Operating profit before Laggan-Tormore loss (note 1 &amp; 2)</t>
  </si>
  <si>
    <t>Operating profit after Laggan-Tormore loss (note 1 &amp; 2)</t>
  </si>
  <si>
    <t>Note2: Forward rate movements in KWD forward currency contracts shown as exceptional items in the financials now re-presented and adjusted against business performance in E&amp;C segment</t>
  </si>
  <si>
    <t>Operating profit (note 1)</t>
  </si>
  <si>
    <t>Note: EBITDA includes the Group's share of profits/(losses) of associates and joint ventures.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</si>
</sst>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[Red]\(#,##0\);\-;@"/>
    <numFmt numFmtId="166" formatCode="_(* #,##0_);_(* \(#,##0\);_(* &quot;-&quot;??_);_(@_)"/>
    <numFmt numFmtId="167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8" fillId="0" borderId="9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4" xfId="0" applyFont="1" applyBorder="1"/>
    <xf numFmtId="0" fontId="4" fillId="0" borderId="16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65" fontId="3" fillId="0" borderId="18" xfId="0" applyNumberFormat="1" applyFont="1" applyBorder="1" applyAlignment="1">
      <alignment horizontal="center"/>
    </xf>
    <xf numFmtId="0" fontId="3" fillId="0" borderId="23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/>
    <xf numFmtId="165" fontId="4" fillId="0" borderId="7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6" fontId="3" fillId="0" borderId="0" xfId="1" applyNumberFormat="1" applyFont="1"/>
    <xf numFmtId="166" fontId="3" fillId="0" borderId="0" xfId="1" applyNumberFormat="1" applyFont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3565A"/>
      <color rgb="FFAF272F"/>
      <color rgb="FF2DCCD3"/>
      <color rgb="FF98CA3C"/>
      <color rgb="FFF26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3565A"/>
    <pageSetUpPr fitToPage="1"/>
  </sheetPr>
  <dimension ref="A1:F38"/>
  <sheetViews>
    <sheetView zoomScale="85" zoomScaleNormal="85" workbookViewId="0">
      <selection activeCell="C13" sqref="C13"/>
    </sheetView>
  </sheetViews>
  <sheetFormatPr defaultRowHeight="14.25" x14ac:dyDescent="0.2"/>
  <cols>
    <col min="1" max="1" width="3.7109375" style="4" customWidth="1"/>
    <col min="2" max="2" width="60.28515625" style="4" bestFit="1" customWidth="1"/>
    <col min="3" max="6" width="17.140625" style="4" customWidth="1"/>
    <col min="7" max="16384" width="9.140625" style="4"/>
  </cols>
  <sheetData>
    <row r="1" spans="1:6" ht="18.75" thickBot="1" x14ac:dyDescent="0.3">
      <c r="A1" s="1" t="s">
        <v>36</v>
      </c>
    </row>
    <row r="2" spans="1:6" x14ac:dyDescent="0.2">
      <c r="A2" s="17"/>
      <c r="B2" s="18"/>
      <c r="C2" s="15" t="s">
        <v>29</v>
      </c>
      <c r="D2" s="15" t="s">
        <v>30</v>
      </c>
      <c r="E2" s="15" t="s">
        <v>29</v>
      </c>
      <c r="F2" s="15" t="s">
        <v>29</v>
      </c>
    </row>
    <row r="3" spans="1:6" x14ac:dyDescent="0.2">
      <c r="A3" s="19"/>
      <c r="B3" s="20"/>
      <c r="C3" s="16" t="s">
        <v>31</v>
      </c>
      <c r="D3" s="16" t="s">
        <v>32</v>
      </c>
      <c r="E3" s="16" t="s">
        <v>31</v>
      </c>
      <c r="F3" s="16" t="s">
        <v>31</v>
      </c>
    </row>
    <row r="4" spans="1:6" x14ac:dyDescent="0.2">
      <c r="A4" s="19"/>
      <c r="B4" s="21"/>
      <c r="C4" s="16">
        <v>2018</v>
      </c>
      <c r="D4" s="16">
        <v>2018</v>
      </c>
      <c r="E4" s="16">
        <v>2017</v>
      </c>
      <c r="F4" s="16">
        <v>2016</v>
      </c>
    </row>
    <row r="5" spans="1:6" x14ac:dyDescent="0.2">
      <c r="A5" s="19"/>
      <c r="B5" s="21"/>
      <c r="C5" s="16" t="s">
        <v>15</v>
      </c>
      <c r="D5" s="16" t="s">
        <v>15</v>
      </c>
      <c r="E5" s="16" t="s">
        <v>15</v>
      </c>
      <c r="F5" s="16" t="s">
        <v>15</v>
      </c>
    </row>
    <row r="6" spans="1:6" x14ac:dyDescent="0.2">
      <c r="A6" s="22"/>
      <c r="B6" s="23"/>
      <c r="C6" s="24"/>
      <c r="D6" s="24"/>
      <c r="E6" s="24"/>
      <c r="F6" s="24"/>
    </row>
    <row r="7" spans="1:6" ht="15" x14ac:dyDescent="0.25">
      <c r="A7" s="25" t="s">
        <v>7</v>
      </c>
      <c r="B7" s="26"/>
      <c r="C7" s="26"/>
      <c r="D7" s="26"/>
      <c r="E7" s="26"/>
      <c r="F7" s="26"/>
    </row>
    <row r="8" spans="1:6" x14ac:dyDescent="0.2">
      <c r="A8" s="27"/>
      <c r="B8" s="28" t="s">
        <v>0</v>
      </c>
      <c r="C8" s="35">
        <f>'Year ended 31 December 2018'!$B9</f>
        <v>4713</v>
      </c>
      <c r="D8" s="35">
        <f>'Six months ended 30 June 2018'!$B9</f>
        <v>2228</v>
      </c>
      <c r="E8" s="35">
        <f>'Year ended 31 December 2017'!$B9</f>
        <v>5319</v>
      </c>
      <c r="F8" s="35">
        <f>'Year ended 31 December 2016'!$B9</f>
        <v>6623</v>
      </c>
    </row>
    <row r="9" spans="1:6" x14ac:dyDescent="0.2">
      <c r="A9" s="19"/>
      <c r="B9" s="21" t="s">
        <v>33</v>
      </c>
      <c r="C9" s="37">
        <f>'Year ended 31 December 2018'!$B25</f>
        <v>458</v>
      </c>
      <c r="D9" s="37">
        <f>'Six months ended 30 June 2018'!$B25</f>
        <v>228</v>
      </c>
      <c r="E9" s="37">
        <f>'Year ended 31 December 2017'!$B25</f>
        <v>587</v>
      </c>
      <c r="F9" s="37">
        <f>'Year ended 31 December 2016'!$B27</f>
        <v>463</v>
      </c>
    </row>
    <row r="10" spans="1:6" x14ac:dyDescent="0.2">
      <c r="A10" s="22"/>
      <c r="B10" s="21" t="s">
        <v>16</v>
      </c>
      <c r="C10" s="38">
        <f>'Year ended 31 December 2018'!$B24</f>
        <v>338</v>
      </c>
      <c r="D10" s="38">
        <f>'Six months ended 30 June 2018'!$B24</f>
        <v>177</v>
      </c>
      <c r="E10" s="38">
        <f>'Year ended 31 December 2017'!$B24</f>
        <v>400</v>
      </c>
      <c r="F10" s="38">
        <f>'Year ended 31 December 2016'!$B26</f>
        <v>307</v>
      </c>
    </row>
    <row r="11" spans="1:6" x14ac:dyDescent="0.2">
      <c r="A11" s="29"/>
      <c r="B11" s="36"/>
      <c r="C11" s="39"/>
      <c r="D11" s="39"/>
      <c r="E11" s="39"/>
      <c r="F11" s="39"/>
    </row>
    <row r="12" spans="1:6" ht="15" x14ac:dyDescent="0.25">
      <c r="A12" s="30" t="s">
        <v>8</v>
      </c>
      <c r="B12" s="26"/>
      <c r="C12" s="39"/>
      <c r="D12" s="39"/>
      <c r="E12" s="39"/>
      <c r="F12" s="39"/>
    </row>
    <row r="13" spans="1:6" x14ac:dyDescent="0.2">
      <c r="A13" s="27"/>
      <c r="B13" s="28" t="s">
        <v>0</v>
      </c>
      <c r="C13" s="35">
        <f>'Year ended 31 December 2018'!$C9</f>
        <v>853</v>
      </c>
      <c r="D13" s="35">
        <f>'Six months ended 30 June 2018'!$C9</f>
        <v>430</v>
      </c>
      <c r="E13" s="35">
        <f>'Year ended 31 December 2017'!$C9</f>
        <v>874</v>
      </c>
      <c r="F13" s="35">
        <f>'Year ended 31 December 2016'!$C9</f>
        <v>1030</v>
      </c>
    </row>
    <row r="14" spans="1:6" x14ac:dyDescent="0.2">
      <c r="A14" s="19"/>
      <c r="B14" s="21" t="s">
        <v>34</v>
      </c>
      <c r="C14" s="37">
        <f>'Year ended 31 December 2018'!$C25</f>
        <v>68</v>
      </c>
      <c r="D14" s="37">
        <f>'Six months ended 30 June 2018'!$C25</f>
        <v>37</v>
      </c>
      <c r="E14" s="37">
        <f>'Year ended 31 December 2017'!$C25</f>
        <v>76</v>
      </c>
      <c r="F14" s="37">
        <f>'Year ended 31 December 2016'!$C27</f>
        <v>105</v>
      </c>
    </row>
    <row r="15" spans="1:6" x14ac:dyDescent="0.2">
      <c r="A15" s="22"/>
      <c r="B15" s="23" t="s">
        <v>16</v>
      </c>
      <c r="C15" s="38">
        <f>'Year ended 31 December 2018'!$C24</f>
        <v>43</v>
      </c>
      <c r="D15" s="38">
        <f>'Six months ended 30 June 2018'!$C24</f>
        <v>27</v>
      </c>
      <c r="E15" s="38">
        <f>'Year ended 31 December 2017'!$C24</f>
        <v>50</v>
      </c>
      <c r="F15" s="38">
        <f>'Year ended 31 December 2016'!$C26</f>
        <v>80</v>
      </c>
    </row>
    <row r="16" spans="1:6" x14ac:dyDescent="0.2">
      <c r="A16" s="19"/>
      <c r="B16" s="21"/>
      <c r="C16" s="39"/>
      <c r="D16" s="39"/>
      <c r="E16" s="39"/>
      <c r="F16" s="39"/>
    </row>
    <row r="17" spans="1:6" ht="15" x14ac:dyDescent="0.25">
      <c r="A17" s="30" t="s">
        <v>9</v>
      </c>
      <c r="B17" s="28"/>
      <c r="C17" s="39"/>
      <c r="D17" s="39"/>
      <c r="E17" s="39"/>
      <c r="F17" s="39"/>
    </row>
    <row r="18" spans="1:6" x14ac:dyDescent="0.2">
      <c r="A18" s="27"/>
      <c r="B18" s="28" t="s">
        <v>0</v>
      </c>
      <c r="C18" s="35">
        <f>'Year ended 31 December 2018'!$D9</f>
        <v>282</v>
      </c>
      <c r="D18" s="35">
        <f>'Six months ended 30 June 2018'!$D9</f>
        <v>136</v>
      </c>
      <c r="E18" s="35">
        <f>'Year ended 31 December 2017'!$D9</f>
        <v>228</v>
      </c>
      <c r="F18" s="35">
        <f>'Year ended 31 December 2016'!$D9</f>
        <v>271</v>
      </c>
    </row>
    <row r="19" spans="1:6" x14ac:dyDescent="0.2">
      <c r="A19" s="19"/>
      <c r="B19" s="21" t="s">
        <v>33</v>
      </c>
      <c r="C19" s="37">
        <f>'Year ended 31 December 2018'!$D25</f>
        <v>160</v>
      </c>
      <c r="D19" s="37">
        <f>'Six months ended 30 June 2018'!$D25</f>
        <v>72</v>
      </c>
      <c r="E19" s="37">
        <f>'Year ended 31 December 2017'!$D25</f>
        <v>97</v>
      </c>
      <c r="F19" s="37">
        <f>'Year ended 31 December 2016'!$D27</f>
        <v>99</v>
      </c>
    </row>
    <row r="20" spans="1:6" x14ac:dyDescent="0.2">
      <c r="A20" s="22"/>
      <c r="B20" s="23" t="s">
        <v>16</v>
      </c>
      <c r="C20" s="38">
        <f>'Year ended 31 December 2018'!$D24</f>
        <v>39</v>
      </c>
      <c r="D20" s="38">
        <f>'Six months ended 30 June 2018'!$D24</f>
        <v>16</v>
      </c>
      <c r="E20" s="38">
        <f>'Year ended 31 December 2017'!$D24</f>
        <v>-21</v>
      </c>
      <c r="F20" s="38">
        <f>'Year ended 31 December 2016'!$D26</f>
        <v>-42</v>
      </c>
    </row>
    <row r="21" spans="1:6" x14ac:dyDescent="0.2">
      <c r="A21" s="19"/>
      <c r="B21" s="21"/>
      <c r="C21" s="39"/>
      <c r="D21" s="39"/>
      <c r="E21" s="39"/>
      <c r="F21" s="39"/>
    </row>
    <row r="22" spans="1:6" ht="15" x14ac:dyDescent="0.25">
      <c r="A22" s="30" t="s">
        <v>10</v>
      </c>
      <c r="B22" s="28"/>
      <c r="C22" s="39"/>
      <c r="D22" s="39"/>
      <c r="E22" s="39"/>
      <c r="F22" s="39"/>
    </row>
    <row r="23" spans="1:6" x14ac:dyDescent="0.2">
      <c r="A23" s="27"/>
      <c r="B23" s="28" t="s">
        <v>0</v>
      </c>
      <c r="C23" s="35">
        <f>'Year ended 31 December 2018'!$E9</f>
        <v>0</v>
      </c>
      <c r="D23" s="35">
        <f>'Six months ended 30 June 2018'!$E9</f>
        <v>0</v>
      </c>
      <c r="E23" s="35">
        <f>'Year ended 31 December 2017'!$E9</f>
        <v>0</v>
      </c>
      <c r="F23" s="35">
        <f>'Year ended 31 December 2016'!$E9</f>
        <v>0</v>
      </c>
    </row>
    <row r="24" spans="1:6" x14ac:dyDescent="0.2">
      <c r="A24" s="19"/>
      <c r="B24" s="21" t="s">
        <v>33</v>
      </c>
      <c r="C24" s="37">
        <f>'Year ended 31 December 2018'!$E25</f>
        <v>-15</v>
      </c>
      <c r="D24" s="37">
        <f>'Six months ended 30 June 2018'!$E25</f>
        <v>-3</v>
      </c>
      <c r="E24" s="37">
        <f>'Year ended 31 December 2017'!$E25</f>
        <v>-12</v>
      </c>
      <c r="F24" s="37">
        <f>'Year ended 31 December 2016'!$E27</f>
        <v>2</v>
      </c>
    </row>
    <row r="25" spans="1:6" x14ac:dyDescent="0.2">
      <c r="A25" s="22"/>
      <c r="B25" s="23" t="s">
        <v>16</v>
      </c>
      <c r="C25" s="38">
        <f>'Year ended 31 December 2018'!$E24</f>
        <v>-67</v>
      </c>
      <c r="D25" s="38">
        <f>'Six months ended 30 June 2018'!$E24</f>
        <v>-29</v>
      </c>
      <c r="E25" s="38">
        <f>'Year ended 31 December 2017'!$E24</f>
        <v>-67</v>
      </c>
      <c r="F25" s="38">
        <f>'Year ended 31 December 2016'!$E26</f>
        <v>-59</v>
      </c>
    </row>
    <row r="26" spans="1:6" x14ac:dyDescent="0.2">
      <c r="A26" s="19"/>
      <c r="B26" s="21"/>
      <c r="C26" s="39"/>
      <c r="D26" s="39"/>
      <c r="E26" s="39"/>
      <c r="F26" s="39"/>
    </row>
    <row r="27" spans="1:6" ht="15" x14ac:dyDescent="0.25">
      <c r="A27" s="30" t="s">
        <v>11</v>
      </c>
      <c r="B27" s="28"/>
      <c r="C27" s="39"/>
      <c r="D27" s="39"/>
      <c r="E27" s="39"/>
      <c r="F27" s="39"/>
    </row>
    <row r="28" spans="1:6" x14ac:dyDescent="0.2">
      <c r="A28" s="27"/>
      <c r="B28" s="28" t="s">
        <v>0</v>
      </c>
      <c r="C28" s="35">
        <f>'Year ended 31 December 2018'!$F9</f>
        <v>-19</v>
      </c>
      <c r="D28" s="35">
        <f>'Six months ended 30 June 2018'!$F9</f>
        <v>-9</v>
      </c>
      <c r="E28" s="35">
        <f>'Year ended 31 December 2017'!$F9</f>
        <v>-26</v>
      </c>
      <c r="F28" s="35">
        <f>'Year ended 31 December 2016'!$F9</f>
        <v>-51</v>
      </c>
    </row>
    <row r="29" spans="1:6" x14ac:dyDescent="0.2">
      <c r="A29" s="19"/>
      <c r="B29" s="21" t="s">
        <v>33</v>
      </c>
      <c r="C29" s="37">
        <f>'Year ended 31 December 2018'!$F25</f>
        <v>0</v>
      </c>
      <c r="D29" s="37">
        <f>'Six months ended 30 June 2018'!$F25</f>
        <v>0</v>
      </c>
      <c r="E29" s="37">
        <f>'Year ended 31 December 2017'!$F25</f>
        <v>0</v>
      </c>
      <c r="F29" s="37">
        <f>'Year ended 31 December 2016'!$F27</f>
        <v>0</v>
      </c>
    </row>
    <row r="30" spans="1:6" x14ac:dyDescent="0.2">
      <c r="A30" s="22"/>
      <c r="B30" s="23" t="s">
        <v>16</v>
      </c>
      <c r="C30" s="38">
        <f>'Year ended 31 December 2018'!$F24</f>
        <v>0</v>
      </c>
      <c r="D30" s="38">
        <f>'Six months ended 30 June 2018'!$F24</f>
        <v>0</v>
      </c>
      <c r="E30" s="38">
        <f>'Year ended 31 December 2017'!$F24</f>
        <v>-1</v>
      </c>
      <c r="F30" s="38">
        <f>'Year ended 31 December 2016'!$F26</f>
        <v>-1</v>
      </c>
    </row>
    <row r="31" spans="1:6" x14ac:dyDescent="0.2">
      <c r="A31" s="19"/>
      <c r="C31" s="39"/>
      <c r="D31" s="39"/>
      <c r="E31" s="39"/>
      <c r="F31" s="39"/>
    </row>
    <row r="32" spans="1:6" ht="15.75" thickBot="1" x14ac:dyDescent="0.3">
      <c r="A32" s="30" t="s">
        <v>35</v>
      </c>
      <c r="B32" s="28"/>
      <c r="C32" s="35"/>
      <c r="D32" s="35"/>
      <c r="E32" s="35"/>
      <c r="F32" s="35"/>
    </row>
    <row r="33" spans="1:6" ht="15" x14ac:dyDescent="0.25">
      <c r="A33" s="17"/>
      <c r="B33" s="31" t="s">
        <v>0</v>
      </c>
      <c r="C33" s="42">
        <f t="shared" ref="C33:F35" si="0">C28+C23+C18+C13+C8</f>
        <v>5829</v>
      </c>
      <c r="D33" s="42">
        <f t="shared" si="0"/>
        <v>2785</v>
      </c>
      <c r="E33" s="42">
        <f t="shared" si="0"/>
        <v>6395</v>
      </c>
      <c r="F33" s="42">
        <f t="shared" si="0"/>
        <v>7873</v>
      </c>
    </row>
    <row r="34" spans="1:6" ht="15" x14ac:dyDescent="0.25">
      <c r="A34" s="19"/>
      <c r="B34" s="32" t="s">
        <v>33</v>
      </c>
      <c r="C34" s="43">
        <f t="shared" si="0"/>
        <v>671</v>
      </c>
      <c r="D34" s="43">
        <f t="shared" si="0"/>
        <v>334</v>
      </c>
      <c r="E34" s="43">
        <f t="shared" si="0"/>
        <v>748</v>
      </c>
      <c r="F34" s="43">
        <f t="shared" si="0"/>
        <v>669</v>
      </c>
    </row>
    <row r="35" spans="1:6" ht="15.75" thickBot="1" x14ac:dyDescent="0.3">
      <c r="A35" s="33"/>
      <c r="B35" s="34" t="s">
        <v>16</v>
      </c>
      <c r="C35" s="44">
        <f t="shared" si="0"/>
        <v>353</v>
      </c>
      <c r="D35" s="44">
        <f t="shared" si="0"/>
        <v>191</v>
      </c>
      <c r="E35" s="44">
        <f t="shared" si="0"/>
        <v>361</v>
      </c>
      <c r="F35" s="44">
        <f t="shared" si="0"/>
        <v>285</v>
      </c>
    </row>
    <row r="38" spans="1:6" x14ac:dyDescent="0.2">
      <c r="A38" s="6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6C71-088A-4164-8F16-29FA04B57A0F}">
  <sheetPr>
    <tabColor rgb="FFF26A22"/>
    <pageSetUpPr fitToPage="1"/>
  </sheetPr>
  <dimension ref="A1:I42"/>
  <sheetViews>
    <sheetView tabSelected="1" topLeftCell="A2" zoomScale="85" zoomScaleNormal="85" workbookViewId="0">
      <selection activeCell="H25" sqref="H25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47</v>
      </c>
      <c r="B1" s="2"/>
      <c r="C1" s="2"/>
      <c r="D1" s="2"/>
      <c r="E1" s="3"/>
    </row>
    <row r="2" spans="1:9" ht="60" customHeight="1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1:9" x14ac:dyDescent="0.2"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</row>
    <row r="5" spans="1:9" ht="15" x14ac:dyDescent="0.25">
      <c r="A5" s="5" t="s">
        <v>0</v>
      </c>
    </row>
    <row r="7" spans="1:9" x14ac:dyDescent="0.2">
      <c r="A7" s="4" t="s">
        <v>41</v>
      </c>
      <c r="B7" s="9">
        <f>4078+626</f>
        <v>4704</v>
      </c>
      <c r="C7" s="9">
        <f>1469-626</f>
        <v>843</v>
      </c>
      <c r="D7" s="9">
        <v>282</v>
      </c>
      <c r="E7" s="9">
        <v>0</v>
      </c>
      <c r="F7" s="9"/>
      <c r="G7" s="9">
        <f>SUM(B7:F7)</f>
        <v>5829</v>
      </c>
      <c r="H7" s="9">
        <v>0</v>
      </c>
      <c r="I7" s="9">
        <f>SUM(G7:H7)</f>
        <v>5829</v>
      </c>
    </row>
    <row r="8" spans="1:9" x14ac:dyDescent="0.2">
      <c r="A8" s="4" t="s">
        <v>1</v>
      </c>
      <c r="B8" s="9">
        <v>9</v>
      </c>
      <c r="C8" s="9">
        <v>10</v>
      </c>
      <c r="D8" s="9">
        <v>0</v>
      </c>
      <c r="E8" s="9">
        <v>0</v>
      </c>
      <c r="F8" s="9">
        <v>-19</v>
      </c>
      <c r="G8" s="9">
        <f>SUM(B8:F8)</f>
        <v>0</v>
      </c>
      <c r="H8" s="9">
        <v>0</v>
      </c>
      <c r="I8" s="9">
        <f>SUM(G8:H8)</f>
        <v>0</v>
      </c>
    </row>
    <row r="9" spans="1:9" ht="15" x14ac:dyDescent="0.25">
      <c r="A9" s="5" t="s">
        <v>2</v>
      </c>
      <c r="B9" s="10">
        <f>SUM(B7:B8)</f>
        <v>4713</v>
      </c>
      <c r="C9" s="10">
        <f t="shared" ref="C9:I9" si="0">SUM(C7:C8)</f>
        <v>853</v>
      </c>
      <c r="D9" s="10">
        <f t="shared" si="0"/>
        <v>282</v>
      </c>
      <c r="E9" s="10">
        <f t="shared" si="0"/>
        <v>0</v>
      </c>
      <c r="F9" s="10">
        <f t="shared" si="0"/>
        <v>-19</v>
      </c>
      <c r="G9" s="10">
        <f t="shared" si="0"/>
        <v>5829</v>
      </c>
      <c r="H9" s="10">
        <f t="shared" si="0"/>
        <v>0</v>
      </c>
      <c r="I9" s="10">
        <f t="shared" si="0"/>
        <v>5829</v>
      </c>
    </row>
    <row r="10" spans="1:9" x14ac:dyDescent="0.2">
      <c r="B10" s="9"/>
      <c r="C10" s="9"/>
      <c r="D10" s="9"/>
      <c r="E10" s="9"/>
      <c r="F10" s="9"/>
      <c r="G10" s="9"/>
      <c r="H10" s="9"/>
      <c r="I10" s="9"/>
    </row>
    <row r="11" spans="1:9" ht="15" x14ac:dyDescent="0.25">
      <c r="A11" s="5" t="s">
        <v>55</v>
      </c>
      <c r="B11" s="9">
        <f>349+70</f>
        <v>419</v>
      </c>
      <c r="C11" s="9">
        <f>132-70</f>
        <v>62</v>
      </c>
      <c r="D11" s="9">
        <v>51</v>
      </c>
      <c r="E11" s="9">
        <v>-17</v>
      </c>
      <c r="F11" s="9">
        <v>0</v>
      </c>
      <c r="G11" s="9">
        <f t="shared" ref="G11:G12" si="1">SUM(B11:F11)</f>
        <v>515</v>
      </c>
      <c r="H11" s="9">
        <v>-356</v>
      </c>
      <c r="I11" s="9">
        <f>SUM(G11:H11)</f>
        <v>159</v>
      </c>
    </row>
    <row r="12" spans="1:9" x14ac:dyDescent="0.2">
      <c r="A12" s="4" t="s">
        <v>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f>SUM(G12:H12)</f>
        <v>0</v>
      </c>
    </row>
    <row r="13" spans="1:9" x14ac:dyDescent="0.2">
      <c r="A13" s="4" t="s">
        <v>17</v>
      </c>
      <c r="B13" s="9">
        <f t="shared" ref="B13:I13" si="2">SUM(B11:B12)</f>
        <v>419</v>
      </c>
      <c r="C13" s="9">
        <f t="shared" si="2"/>
        <v>62</v>
      </c>
      <c r="D13" s="9">
        <f t="shared" si="2"/>
        <v>51</v>
      </c>
      <c r="E13" s="9">
        <f t="shared" si="2"/>
        <v>-17</v>
      </c>
      <c r="F13" s="9">
        <f t="shared" si="2"/>
        <v>0</v>
      </c>
      <c r="G13" s="9">
        <f t="shared" si="2"/>
        <v>515</v>
      </c>
      <c r="H13" s="9">
        <f t="shared" si="2"/>
        <v>-356</v>
      </c>
      <c r="I13" s="9">
        <f t="shared" si="2"/>
        <v>159</v>
      </c>
    </row>
    <row r="14" spans="1:9" x14ac:dyDescent="0.2"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4" t="s">
        <v>5</v>
      </c>
      <c r="B15" s="9">
        <v>0</v>
      </c>
      <c r="C15" s="9">
        <v>0</v>
      </c>
      <c r="D15" s="9">
        <v>8</v>
      </c>
      <c r="E15" s="9">
        <v>6</v>
      </c>
      <c r="F15" s="9">
        <v>0</v>
      </c>
      <c r="G15" s="9">
        <f>SUM(B15:F15)</f>
        <v>14</v>
      </c>
      <c r="H15" s="9">
        <v>0</v>
      </c>
      <c r="I15" s="9">
        <f>SUM(G15:H15)</f>
        <v>14</v>
      </c>
    </row>
    <row r="16" spans="1:9" x14ac:dyDescent="0.2">
      <c r="A16" s="4" t="s">
        <v>4</v>
      </c>
      <c r="B16" s="9">
        <v>0</v>
      </c>
      <c r="C16" s="9">
        <v>-4</v>
      </c>
      <c r="D16" s="9">
        <v>-16</v>
      </c>
      <c r="E16" s="9">
        <v>-61</v>
      </c>
      <c r="F16" s="9">
        <v>0</v>
      </c>
      <c r="G16" s="9">
        <f t="shared" ref="G16" si="3">SUM(B16:F16)</f>
        <v>-81</v>
      </c>
      <c r="H16" s="9">
        <v>0</v>
      </c>
      <c r="I16" s="9">
        <f t="shared" ref="I16" si="4">SUM(G16:H16)</f>
        <v>-81</v>
      </c>
    </row>
    <row r="17" spans="1:9" x14ac:dyDescent="0.2">
      <c r="A17" s="4" t="s">
        <v>21</v>
      </c>
      <c r="B17" s="9">
        <v>0</v>
      </c>
      <c r="C17" s="9">
        <v>0</v>
      </c>
      <c r="D17" s="9">
        <v>15</v>
      </c>
      <c r="E17" s="9">
        <v>0</v>
      </c>
      <c r="F17" s="9">
        <v>0</v>
      </c>
      <c r="G17" s="9">
        <f>SUM(B17:F17)</f>
        <v>15</v>
      </c>
      <c r="H17" s="9"/>
      <c r="I17" s="9">
        <f>SUM(G17:H17)</f>
        <v>15</v>
      </c>
    </row>
    <row r="18" spans="1:9" x14ac:dyDescent="0.2"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4" t="s">
        <v>6</v>
      </c>
      <c r="B19" s="9">
        <f t="shared" ref="B19:I19" si="5">SUM(B13:B18)</f>
        <v>419</v>
      </c>
      <c r="C19" s="9">
        <f t="shared" si="5"/>
        <v>58</v>
      </c>
      <c r="D19" s="9">
        <f t="shared" si="5"/>
        <v>58</v>
      </c>
      <c r="E19" s="9">
        <f t="shared" si="5"/>
        <v>-72</v>
      </c>
      <c r="F19" s="9">
        <f t="shared" si="5"/>
        <v>0</v>
      </c>
      <c r="G19" s="9">
        <f t="shared" si="5"/>
        <v>463</v>
      </c>
      <c r="H19" s="9">
        <f t="shared" si="5"/>
        <v>-356</v>
      </c>
      <c r="I19" s="9">
        <f t="shared" si="5"/>
        <v>107</v>
      </c>
    </row>
    <row r="20" spans="1:9" x14ac:dyDescent="0.2"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4" t="s">
        <v>42</v>
      </c>
      <c r="B21" s="9">
        <f>-70-15</f>
        <v>-85</v>
      </c>
      <c r="C21" s="9">
        <f>-28+15</f>
        <v>-13</v>
      </c>
      <c r="D21" s="9">
        <v>-20</v>
      </c>
      <c r="E21" s="9">
        <v>5</v>
      </c>
      <c r="F21" s="9">
        <v>0</v>
      </c>
      <c r="G21" s="9">
        <f t="shared" ref="G21:G22" si="6">SUM(B21:F21)</f>
        <v>-113</v>
      </c>
      <c r="H21" s="9">
        <v>67</v>
      </c>
      <c r="I21" s="9">
        <f t="shared" ref="I21:I22" si="7">SUM(G21:H21)</f>
        <v>-46</v>
      </c>
    </row>
    <row r="22" spans="1:9" x14ac:dyDescent="0.2">
      <c r="A22" s="4" t="s">
        <v>45</v>
      </c>
      <c r="B22" s="9">
        <f>6-2</f>
        <v>4</v>
      </c>
      <c r="C22" s="9">
        <f>-4+2</f>
        <v>-2</v>
      </c>
      <c r="D22" s="9">
        <v>1</v>
      </c>
      <c r="E22" s="9">
        <v>0</v>
      </c>
      <c r="F22" s="9">
        <v>0</v>
      </c>
      <c r="G22" s="9">
        <f t="shared" si="6"/>
        <v>3</v>
      </c>
      <c r="H22" s="9">
        <v>0</v>
      </c>
      <c r="I22" s="9">
        <f t="shared" si="7"/>
        <v>3</v>
      </c>
    </row>
    <row r="23" spans="1:9" x14ac:dyDescent="0.2">
      <c r="B23" s="9"/>
      <c r="C23" s="9"/>
      <c r="D23" s="9"/>
      <c r="E23" s="9"/>
      <c r="F23" s="9"/>
      <c r="G23" s="9"/>
      <c r="H23" s="9"/>
      <c r="I23" s="9"/>
    </row>
    <row r="24" spans="1:9" ht="15.75" thickBot="1" x14ac:dyDescent="0.3">
      <c r="A24" s="5" t="s">
        <v>16</v>
      </c>
      <c r="B24" s="12">
        <f t="shared" ref="B24:I24" si="8">SUM(B19:B23)</f>
        <v>338</v>
      </c>
      <c r="C24" s="12">
        <f t="shared" si="8"/>
        <v>43</v>
      </c>
      <c r="D24" s="12">
        <f t="shared" si="8"/>
        <v>39</v>
      </c>
      <c r="E24" s="12">
        <f t="shared" si="8"/>
        <v>-67</v>
      </c>
      <c r="F24" s="12">
        <f t="shared" si="8"/>
        <v>0</v>
      </c>
      <c r="G24" s="12">
        <f t="shared" si="8"/>
        <v>353</v>
      </c>
      <c r="H24" s="12">
        <f t="shared" si="8"/>
        <v>-289</v>
      </c>
      <c r="I24" s="12">
        <f t="shared" si="8"/>
        <v>64</v>
      </c>
    </row>
    <row r="25" spans="1:9" ht="16.5" thickTop="1" thickBot="1" x14ac:dyDescent="0.3">
      <c r="A25" s="5" t="s">
        <v>44</v>
      </c>
      <c r="B25" s="12">
        <f>388+70</f>
        <v>458</v>
      </c>
      <c r="C25" s="12">
        <f>138-70</f>
        <v>68</v>
      </c>
      <c r="D25" s="12">
        <v>160</v>
      </c>
      <c r="E25" s="12">
        <v>-15</v>
      </c>
      <c r="F25" s="12"/>
      <c r="G25" s="12">
        <f>SUM(B25:F25)</f>
        <v>671</v>
      </c>
      <c r="H25" s="13"/>
      <c r="I25" s="13"/>
    </row>
    <row r="26" spans="1:9" ht="15.75" thickTop="1" x14ac:dyDescent="0.25">
      <c r="A26" s="5"/>
      <c r="B26" s="40"/>
      <c r="C26" s="40"/>
      <c r="D26" s="40"/>
      <c r="E26" s="40"/>
      <c r="F26" s="40"/>
      <c r="G26" s="40"/>
      <c r="H26" s="13"/>
      <c r="I26" s="13"/>
    </row>
    <row r="27" spans="1:9" ht="15" x14ac:dyDescent="0.25">
      <c r="A27" s="41" t="s">
        <v>40</v>
      </c>
      <c r="B27" s="40"/>
      <c r="C27" s="40"/>
      <c r="D27" s="40"/>
      <c r="E27" s="40"/>
      <c r="F27" s="40"/>
      <c r="G27" s="40"/>
      <c r="H27" s="13"/>
      <c r="I27" s="13"/>
    </row>
    <row r="28" spans="1:9" ht="15" x14ac:dyDescent="0.25">
      <c r="A28" s="41"/>
      <c r="B28" s="40"/>
      <c r="C28" s="40"/>
      <c r="D28" s="40"/>
      <c r="E28" s="40"/>
      <c r="F28" s="40"/>
      <c r="G28" s="40"/>
      <c r="H28" s="13"/>
      <c r="I28" s="13"/>
    </row>
    <row r="29" spans="1:9" x14ac:dyDescent="0.2"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6" t="s">
        <v>22</v>
      </c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4" t="s">
        <v>23</v>
      </c>
      <c r="B31" s="46">
        <v>14</v>
      </c>
      <c r="C31" s="46">
        <v>3</v>
      </c>
      <c r="D31" s="46">
        <v>43</v>
      </c>
      <c r="E31" s="46">
        <v>4</v>
      </c>
      <c r="F31" s="46">
        <v>0</v>
      </c>
      <c r="G31" s="46">
        <f>SUM(B31:F31)</f>
        <v>64</v>
      </c>
      <c r="H31" s="13"/>
      <c r="I31" s="13"/>
    </row>
    <row r="32" spans="1:9" ht="15" thickBot="1" x14ac:dyDescent="0.25">
      <c r="A32" s="4" t="s">
        <v>24</v>
      </c>
      <c r="B32" s="47">
        <v>0</v>
      </c>
      <c r="C32" s="47">
        <v>0</v>
      </c>
      <c r="D32" s="47">
        <v>0</v>
      </c>
      <c r="E32" s="47">
        <v>7</v>
      </c>
      <c r="F32" s="47">
        <v>0</v>
      </c>
      <c r="G32" s="47">
        <f>SUM(B32:F32)</f>
        <v>7</v>
      </c>
      <c r="H32" s="13"/>
      <c r="I32" s="13"/>
    </row>
    <row r="33" spans="1:9" x14ac:dyDescent="0.2">
      <c r="B33" s="46"/>
      <c r="C33" s="46"/>
      <c r="D33" s="46"/>
      <c r="E33" s="46"/>
      <c r="F33" s="46"/>
      <c r="G33" s="46"/>
      <c r="H33" s="13"/>
      <c r="I33" s="13"/>
    </row>
    <row r="34" spans="1:9" x14ac:dyDescent="0.2">
      <c r="A34" s="6" t="s">
        <v>25</v>
      </c>
      <c r="B34" s="46"/>
      <c r="C34" s="46"/>
      <c r="D34" s="46"/>
      <c r="E34" s="46"/>
      <c r="F34" s="46"/>
      <c r="G34" s="46"/>
      <c r="H34" s="13"/>
      <c r="I34" s="13"/>
    </row>
    <row r="35" spans="1:9" x14ac:dyDescent="0.2">
      <c r="A35" s="4" t="s">
        <v>26</v>
      </c>
      <c r="B35" s="46">
        <v>39</v>
      </c>
      <c r="C35" s="46">
        <v>5</v>
      </c>
      <c r="D35" s="46">
        <v>94</v>
      </c>
      <c r="E35" s="46">
        <v>2</v>
      </c>
      <c r="F35" s="46">
        <v>0</v>
      </c>
      <c r="G35" s="46">
        <f>SUM(B35:F35)</f>
        <v>140</v>
      </c>
      <c r="H35" s="13"/>
      <c r="I35" s="13"/>
    </row>
    <row r="36" spans="1:9" x14ac:dyDescent="0.2">
      <c r="A36" s="4" t="s">
        <v>27</v>
      </c>
      <c r="B36" s="46">
        <v>0</v>
      </c>
      <c r="C36" s="46">
        <v>1</v>
      </c>
      <c r="D36" s="46">
        <v>0</v>
      </c>
      <c r="E36" s="46">
        <v>0</v>
      </c>
      <c r="F36" s="46">
        <v>0</v>
      </c>
      <c r="G36" s="46">
        <f t="shared" ref="G36:G37" si="9">SUM(B36:F36)</f>
        <v>1</v>
      </c>
      <c r="H36" s="13"/>
      <c r="I36" s="13"/>
    </row>
    <row r="37" spans="1:9" ht="15" thickBot="1" x14ac:dyDescent="0.25">
      <c r="A37" s="4" t="s">
        <v>13</v>
      </c>
      <c r="B37" s="47">
        <v>8</v>
      </c>
      <c r="C37" s="47">
        <v>24</v>
      </c>
      <c r="D37" s="47">
        <v>302</v>
      </c>
      <c r="E37" s="47">
        <f>19+3</f>
        <v>22</v>
      </c>
      <c r="F37" s="47">
        <v>0</v>
      </c>
      <c r="G37" s="47">
        <f t="shared" si="9"/>
        <v>356</v>
      </c>
      <c r="H37" s="13"/>
      <c r="I37" s="13"/>
    </row>
    <row r="38" spans="1:9" x14ac:dyDescent="0.2">
      <c r="B38" s="50"/>
      <c r="C38" s="50"/>
      <c r="D38" s="50"/>
      <c r="E38" s="50"/>
      <c r="F38" s="50"/>
      <c r="G38" s="50"/>
    </row>
    <row r="39" spans="1:9" x14ac:dyDescent="0.2">
      <c r="A39" s="6" t="s">
        <v>51</v>
      </c>
      <c r="B39" s="50"/>
      <c r="C39" s="50"/>
      <c r="D39" s="50"/>
      <c r="E39" s="50"/>
      <c r="F39" s="50"/>
      <c r="G39" s="50"/>
    </row>
    <row r="40" spans="1:9" x14ac:dyDescent="0.2">
      <c r="A40" s="14">
        <v>2019</v>
      </c>
      <c r="B40" s="48">
        <v>4.5</v>
      </c>
      <c r="C40" s="48">
        <v>0.8</v>
      </c>
      <c r="D40" s="51"/>
      <c r="E40" s="51"/>
      <c r="F40" s="51"/>
      <c r="G40" s="48">
        <f>SUM(B40:F40)</f>
        <v>5.3</v>
      </c>
    </row>
    <row r="41" spans="1:9" ht="15" thickBot="1" x14ac:dyDescent="0.25">
      <c r="A41" s="14" t="s">
        <v>48</v>
      </c>
      <c r="B41" s="49">
        <v>3.5</v>
      </c>
      <c r="C41" s="49">
        <v>0.8</v>
      </c>
      <c r="D41" s="51"/>
      <c r="E41" s="51"/>
      <c r="F41" s="51"/>
      <c r="G41" s="49">
        <f>SUM(B41:F41)</f>
        <v>4.3</v>
      </c>
    </row>
    <row r="42" spans="1:9" x14ac:dyDescent="0.2">
      <c r="B42" s="51">
        <f>SUM(B40:B41)</f>
        <v>8</v>
      </c>
      <c r="C42" s="51">
        <f>SUM(C40:C41)</f>
        <v>1.6</v>
      </c>
      <c r="D42" s="51"/>
      <c r="E42" s="51"/>
      <c r="F42" s="51"/>
      <c r="G42" s="51">
        <f>SUM(G40:G41)</f>
        <v>9.6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38F8-7014-4B67-BAE0-EB5BDA808B35}">
  <sheetPr>
    <tabColor rgb="FFF26A22"/>
    <pageSetUpPr fitToPage="1"/>
  </sheetPr>
  <dimension ref="A1:I41"/>
  <sheetViews>
    <sheetView zoomScale="85" zoomScaleNormal="85" workbookViewId="0">
      <selection activeCell="A29" sqref="A29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46</v>
      </c>
      <c r="B1" s="2"/>
      <c r="C1" s="2"/>
      <c r="D1" s="2"/>
      <c r="E1" s="3"/>
    </row>
    <row r="2" spans="1:9" ht="60" customHeight="1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1:9" x14ac:dyDescent="0.2"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</row>
    <row r="5" spans="1:9" ht="15" x14ac:dyDescent="0.25">
      <c r="A5" s="5" t="s">
        <v>0</v>
      </c>
    </row>
    <row r="7" spans="1:9" x14ac:dyDescent="0.2">
      <c r="A7" s="4" t="s">
        <v>41</v>
      </c>
      <c r="B7" s="9">
        <f>1941+282</f>
        <v>2223</v>
      </c>
      <c r="C7" s="9">
        <f>708-282</f>
        <v>426</v>
      </c>
      <c r="D7" s="9">
        <v>136</v>
      </c>
      <c r="E7" s="9">
        <v>0</v>
      </c>
      <c r="F7" s="9"/>
      <c r="G7" s="9">
        <f>SUM(B7:F7)</f>
        <v>2785</v>
      </c>
      <c r="H7" s="9">
        <v>0</v>
      </c>
      <c r="I7" s="9">
        <f>SUM(G7:H7)</f>
        <v>2785</v>
      </c>
    </row>
    <row r="8" spans="1:9" x14ac:dyDescent="0.2">
      <c r="A8" s="4" t="s">
        <v>1</v>
      </c>
      <c r="B8" s="9">
        <v>5</v>
      </c>
      <c r="C8" s="9">
        <v>4</v>
      </c>
      <c r="D8" s="9">
        <v>0</v>
      </c>
      <c r="E8" s="9">
        <v>0</v>
      </c>
      <c r="F8" s="9">
        <v>-9</v>
      </c>
      <c r="G8" s="9">
        <f>SUM(B8:F8)</f>
        <v>0</v>
      </c>
      <c r="H8" s="9">
        <v>0</v>
      </c>
      <c r="I8" s="9">
        <f>SUM(G8:H8)</f>
        <v>0</v>
      </c>
    </row>
    <row r="9" spans="1:9" ht="15" x14ac:dyDescent="0.25">
      <c r="A9" s="5" t="s">
        <v>2</v>
      </c>
      <c r="B9" s="10">
        <f>SUM(B7:B8)</f>
        <v>2228</v>
      </c>
      <c r="C9" s="10">
        <f t="shared" ref="C9:I9" si="0">SUM(C7:C8)</f>
        <v>430</v>
      </c>
      <c r="D9" s="10">
        <f t="shared" si="0"/>
        <v>136</v>
      </c>
      <c r="E9" s="10">
        <f t="shared" si="0"/>
        <v>0</v>
      </c>
      <c r="F9" s="10">
        <f t="shared" si="0"/>
        <v>-9</v>
      </c>
      <c r="G9" s="10">
        <f t="shared" si="0"/>
        <v>2785</v>
      </c>
      <c r="H9" s="10">
        <f t="shared" si="0"/>
        <v>0</v>
      </c>
      <c r="I9" s="10">
        <f t="shared" si="0"/>
        <v>2785</v>
      </c>
    </row>
    <row r="10" spans="1:9" x14ac:dyDescent="0.2">
      <c r="B10" s="9"/>
      <c r="C10" s="9"/>
      <c r="D10" s="9"/>
      <c r="E10" s="9"/>
      <c r="F10" s="9"/>
      <c r="G10" s="9"/>
      <c r="H10" s="9"/>
      <c r="I10" s="9"/>
    </row>
    <row r="11" spans="1:9" ht="15" x14ac:dyDescent="0.25">
      <c r="A11" s="5" t="s">
        <v>50</v>
      </c>
      <c r="B11" s="9">
        <f>171+36+1</f>
        <v>208</v>
      </c>
      <c r="C11" s="9">
        <f>70-36</f>
        <v>34</v>
      </c>
      <c r="D11" s="9">
        <v>10</v>
      </c>
      <c r="E11" s="9">
        <v>-4</v>
      </c>
      <c r="F11" s="9">
        <v>0</v>
      </c>
      <c r="G11" s="9">
        <f t="shared" ref="G11:G12" si="1">SUM(B11:F11)</f>
        <v>248</v>
      </c>
      <c r="H11" s="9">
        <f>-279-1</f>
        <v>-280</v>
      </c>
      <c r="I11" s="9">
        <f>SUM(G11:H11)</f>
        <v>-32</v>
      </c>
    </row>
    <row r="12" spans="1:9" x14ac:dyDescent="0.2">
      <c r="A12" s="4" t="s">
        <v>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f>SUM(G12:H12)</f>
        <v>0</v>
      </c>
    </row>
    <row r="13" spans="1:9" x14ac:dyDescent="0.2">
      <c r="A13" s="4" t="s">
        <v>17</v>
      </c>
      <c r="B13" s="9">
        <f t="shared" ref="B13:I13" si="2">SUM(B11:B12)</f>
        <v>208</v>
      </c>
      <c r="C13" s="9">
        <f t="shared" si="2"/>
        <v>34</v>
      </c>
      <c r="D13" s="9">
        <f t="shared" si="2"/>
        <v>10</v>
      </c>
      <c r="E13" s="9">
        <f t="shared" si="2"/>
        <v>-4</v>
      </c>
      <c r="F13" s="9">
        <f t="shared" si="2"/>
        <v>0</v>
      </c>
      <c r="G13" s="9">
        <f t="shared" si="2"/>
        <v>248</v>
      </c>
      <c r="H13" s="9">
        <f t="shared" si="2"/>
        <v>-280</v>
      </c>
      <c r="I13" s="9">
        <f t="shared" si="2"/>
        <v>-32</v>
      </c>
    </row>
    <row r="14" spans="1:9" x14ac:dyDescent="0.2"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4" t="s">
        <v>5</v>
      </c>
      <c r="B15" s="9">
        <v>0</v>
      </c>
      <c r="C15" s="9">
        <v>0</v>
      </c>
      <c r="D15" s="9">
        <v>8</v>
      </c>
      <c r="E15" s="9">
        <v>3</v>
      </c>
      <c r="F15" s="9">
        <v>0</v>
      </c>
      <c r="G15" s="9">
        <f>SUM(B15:F15)</f>
        <v>11</v>
      </c>
      <c r="H15" s="9">
        <v>0</v>
      </c>
      <c r="I15" s="9">
        <f>SUM(G15:H15)</f>
        <v>11</v>
      </c>
    </row>
    <row r="16" spans="1:9" x14ac:dyDescent="0.2">
      <c r="A16" s="4" t="s">
        <v>4</v>
      </c>
      <c r="B16" s="9">
        <v>0</v>
      </c>
      <c r="C16" s="9">
        <v>0</v>
      </c>
      <c r="D16" s="9">
        <v>-9</v>
      </c>
      <c r="E16" s="9">
        <v>-30</v>
      </c>
      <c r="F16" s="9">
        <v>0</v>
      </c>
      <c r="G16" s="9">
        <f t="shared" ref="G16" si="3">SUM(B16:F16)</f>
        <v>-39</v>
      </c>
      <c r="H16" s="9">
        <v>0</v>
      </c>
      <c r="I16" s="9">
        <f t="shared" ref="I16" si="4">SUM(G16:H16)</f>
        <v>-39</v>
      </c>
    </row>
    <row r="17" spans="1:9" x14ac:dyDescent="0.2">
      <c r="A17" s="4" t="s">
        <v>21</v>
      </c>
      <c r="B17" s="9">
        <v>0</v>
      </c>
      <c r="C17" s="9">
        <v>0</v>
      </c>
      <c r="D17" s="9">
        <v>8</v>
      </c>
      <c r="E17" s="9">
        <v>0</v>
      </c>
      <c r="F17" s="9">
        <v>0</v>
      </c>
      <c r="G17" s="9">
        <f>SUM(B17:F17)</f>
        <v>8</v>
      </c>
      <c r="H17" s="9"/>
      <c r="I17" s="9">
        <f>SUM(G17:H17)</f>
        <v>8</v>
      </c>
    </row>
    <row r="18" spans="1:9" x14ac:dyDescent="0.2"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4" t="s">
        <v>6</v>
      </c>
      <c r="B19" s="9">
        <f t="shared" ref="B19:I19" si="5">SUM(B13:B18)</f>
        <v>208</v>
      </c>
      <c r="C19" s="9">
        <f t="shared" si="5"/>
        <v>34</v>
      </c>
      <c r="D19" s="9">
        <f t="shared" si="5"/>
        <v>17</v>
      </c>
      <c r="E19" s="9">
        <f t="shared" si="5"/>
        <v>-31</v>
      </c>
      <c r="F19" s="9">
        <f t="shared" si="5"/>
        <v>0</v>
      </c>
      <c r="G19" s="9">
        <f t="shared" si="5"/>
        <v>228</v>
      </c>
      <c r="H19" s="9">
        <f t="shared" si="5"/>
        <v>-280</v>
      </c>
      <c r="I19" s="9">
        <f t="shared" si="5"/>
        <v>-52</v>
      </c>
    </row>
    <row r="20" spans="1:9" x14ac:dyDescent="0.2"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4" t="s">
        <v>42</v>
      </c>
      <c r="B21" s="9">
        <f>-29-7</f>
        <v>-36</v>
      </c>
      <c r="C21" s="9">
        <f>-13+7</f>
        <v>-6</v>
      </c>
      <c r="D21" s="9">
        <v>-1</v>
      </c>
      <c r="E21" s="9">
        <v>2</v>
      </c>
      <c r="F21" s="9">
        <v>0</v>
      </c>
      <c r="G21" s="9">
        <f t="shared" ref="G21:G22" si="6">SUM(B21:F21)</f>
        <v>-41</v>
      </c>
      <c r="H21" s="9">
        <v>72</v>
      </c>
      <c r="I21" s="9">
        <f t="shared" ref="I21:I22" si="7">SUM(G21:H21)</f>
        <v>31</v>
      </c>
    </row>
    <row r="22" spans="1:9" x14ac:dyDescent="0.2">
      <c r="A22" s="4" t="s">
        <v>20</v>
      </c>
      <c r="B22" s="9">
        <f>7-2</f>
        <v>5</v>
      </c>
      <c r="C22" s="9">
        <f>-3+2</f>
        <v>-1</v>
      </c>
      <c r="D22" s="9">
        <v>0</v>
      </c>
      <c r="E22" s="9">
        <v>0</v>
      </c>
      <c r="F22" s="9">
        <v>0</v>
      </c>
      <c r="G22" s="9">
        <f t="shared" si="6"/>
        <v>4</v>
      </c>
      <c r="H22" s="9">
        <v>0</v>
      </c>
      <c r="I22" s="9">
        <f t="shared" si="7"/>
        <v>4</v>
      </c>
    </row>
    <row r="23" spans="1:9" x14ac:dyDescent="0.2">
      <c r="B23" s="9"/>
      <c r="C23" s="9"/>
      <c r="D23" s="9"/>
      <c r="E23" s="9"/>
      <c r="F23" s="9"/>
      <c r="G23" s="9"/>
      <c r="H23" s="9"/>
      <c r="I23" s="9"/>
    </row>
    <row r="24" spans="1:9" ht="15.75" thickBot="1" x14ac:dyDescent="0.3">
      <c r="A24" s="5" t="s">
        <v>16</v>
      </c>
      <c r="B24" s="12">
        <f t="shared" ref="B24:I24" si="8">SUM(B19:B23)</f>
        <v>177</v>
      </c>
      <c r="C24" s="12">
        <f t="shared" si="8"/>
        <v>27</v>
      </c>
      <c r="D24" s="12">
        <f t="shared" si="8"/>
        <v>16</v>
      </c>
      <c r="E24" s="12">
        <f t="shared" si="8"/>
        <v>-29</v>
      </c>
      <c r="F24" s="12">
        <f t="shared" si="8"/>
        <v>0</v>
      </c>
      <c r="G24" s="12">
        <f t="shared" si="8"/>
        <v>191</v>
      </c>
      <c r="H24" s="12">
        <f t="shared" si="8"/>
        <v>-208</v>
      </c>
      <c r="I24" s="12">
        <f t="shared" si="8"/>
        <v>-17</v>
      </c>
    </row>
    <row r="25" spans="1:9" ht="16.5" thickTop="1" thickBot="1" x14ac:dyDescent="0.3">
      <c r="A25" s="5" t="s">
        <v>43</v>
      </c>
      <c r="B25" s="12">
        <f>191+36+1</f>
        <v>228</v>
      </c>
      <c r="C25" s="12">
        <f>73-36</f>
        <v>37</v>
      </c>
      <c r="D25" s="12">
        <v>72</v>
      </c>
      <c r="E25" s="12">
        <v>-3</v>
      </c>
      <c r="F25" s="12"/>
      <c r="G25" s="12">
        <f>SUM(B25:F25)</f>
        <v>334</v>
      </c>
      <c r="H25" s="13"/>
      <c r="I25" s="13"/>
    </row>
    <row r="26" spans="1:9" ht="15.75" thickTop="1" x14ac:dyDescent="0.25">
      <c r="A26" s="5"/>
      <c r="B26" s="40"/>
      <c r="C26" s="40"/>
      <c r="D26" s="40"/>
      <c r="E26" s="40"/>
      <c r="F26" s="40"/>
      <c r="G26" s="40"/>
      <c r="H26" s="13"/>
      <c r="I26" s="13"/>
    </row>
    <row r="27" spans="1:9" ht="15" x14ac:dyDescent="0.25">
      <c r="A27" s="41" t="s">
        <v>40</v>
      </c>
      <c r="B27" s="40"/>
      <c r="C27" s="40"/>
      <c r="D27" s="40"/>
      <c r="E27" s="40"/>
      <c r="F27" s="40"/>
      <c r="G27" s="40"/>
      <c r="H27" s="13"/>
      <c r="I27" s="13"/>
    </row>
    <row r="28" spans="1:9" ht="15" x14ac:dyDescent="0.25">
      <c r="A28" s="41" t="s">
        <v>54</v>
      </c>
      <c r="B28" s="40"/>
      <c r="C28" s="40"/>
      <c r="D28" s="40"/>
      <c r="E28" s="40"/>
      <c r="F28" s="40"/>
      <c r="G28" s="40"/>
      <c r="H28" s="13"/>
      <c r="I28" s="13"/>
    </row>
    <row r="29" spans="1:9" x14ac:dyDescent="0.2"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B30" s="9"/>
      <c r="C30" s="9"/>
      <c r="D30" s="9"/>
      <c r="E30" s="9"/>
      <c r="F30" s="9"/>
      <c r="G30" s="9"/>
      <c r="H30" s="13"/>
      <c r="I30" s="13"/>
    </row>
    <row r="31" spans="1:9" x14ac:dyDescent="0.2">
      <c r="A31" s="6" t="s">
        <v>25</v>
      </c>
      <c r="B31" s="9"/>
      <c r="C31" s="9"/>
      <c r="D31" s="9"/>
      <c r="E31" s="9"/>
      <c r="F31" s="9"/>
      <c r="G31" s="9"/>
      <c r="H31" s="13"/>
      <c r="I31" s="13"/>
    </row>
    <row r="32" spans="1:9" x14ac:dyDescent="0.2">
      <c r="A32" s="4" t="s">
        <v>26</v>
      </c>
      <c r="B32" s="46">
        <v>20</v>
      </c>
      <c r="C32" s="46">
        <v>3</v>
      </c>
      <c r="D32" s="46">
        <v>54</v>
      </c>
      <c r="E32" s="46">
        <v>1</v>
      </c>
      <c r="F32" s="46">
        <v>0</v>
      </c>
      <c r="G32" s="46">
        <f>SUM(B32:F32)</f>
        <v>78</v>
      </c>
      <c r="H32" s="13"/>
      <c r="I32" s="13"/>
    </row>
    <row r="33" spans="1:9" x14ac:dyDescent="0.2">
      <c r="A33" s="4" t="s">
        <v>27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f t="shared" ref="G33:G34" si="9">SUM(B33:F33)</f>
        <v>0</v>
      </c>
      <c r="H33" s="13"/>
      <c r="I33" s="13"/>
    </row>
    <row r="34" spans="1:9" ht="15" thickBot="1" x14ac:dyDescent="0.25">
      <c r="A34" s="4" t="s">
        <v>13</v>
      </c>
      <c r="B34" s="47">
        <v>8</v>
      </c>
      <c r="C34" s="47">
        <v>23</v>
      </c>
      <c r="D34" s="47">
        <v>236</v>
      </c>
      <c r="E34" s="47">
        <v>13</v>
      </c>
      <c r="F34" s="47"/>
      <c r="G34" s="47">
        <f t="shared" si="9"/>
        <v>280</v>
      </c>
      <c r="H34" s="13"/>
      <c r="I34" s="13"/>
    </row>
    <row r="35" spans="1:9" x14ac:dyDescent="0.2">
      <c r="B35" s="50"/>
      <c r="C35" s="50"/>
      <c r="D35" s="50"/>
      <c r="E35" s="50"/>
      <c r="F35" s="50"/>
      <c r="G35" s="50"/>
    </row>
    <row r="36" spans="1:9" x14ac:dyDescent="0.2">
      <c r="A36" s="6" t="s">
        <v>51</v>
      </c>
      <c r="B36" s="50"/>
      <c r="C36" s="50"/>
      <c r="D36" s="50"/>
      <c r="E36" s="50"/>
      <c r="F36" s="50"/>
      <c r="G36" s="50"/>
    </row>
    <row r="37" spans="1:9" x14ac:dyDescent="0.2">
      <c r="A37" s="14">
        <v>2018</v>
      </c>
      <c r="B37" s="48">
        <v>2.6</v>
      </c>
      <c r="C37" s="48">
        <v>0.4</v>
      </c>
      <c r="D37" s="50"/>
      <c r="E37" s="50"/>
      <c r="F37" s="50"/>
      <c r="G37" s="48">
        <f>SUM(B37:F37)</f>
        <v>3</v>
      </c>
    </row>
    <row r="38" spans="1:9" x14ac:dyDescent="0.2">
      <c r="A38" s="14">
        <v>2019</v>
      </c>
      <c r="B38" s="48">
        <v>3.5</v>
      </c>
      <c r="C38" s="48">
        <v>0.5</v>
      </c>
      <c r="D38" s="50"/>
      <c r="E38" s="50"/>
      <c r="F38" s="50"/>
      <c r="G38" s="48">
        <f t="shared" ref="G38:G39" si="10">SUM(B38:F38)</f>
        <v>4</v>
      </c>
    </row>
    <row r="39" spans="1:9" ht="15" thickBot="1" x14ac:dyDescent="0.25">
      <c r="A39" s="4" t="s">
        <v>48</v>
      </c>
      <c r="B39" s="49">
        <v>1.8</v>
      </c>
      <c r="C39" s="49">
        <v>0.9</v>
      </c>
      <c r="D39" s="50"/>
      <c r="E39" s="50"/>
      <c r="F39" s="50"/>
      <c r="G39" s="49">
        <f t="shared" si="10"/>
        <v>2.7</v>
      </c>
    </row>
    <row r="40" spans="1:9" x14ac:dyDescent="0.2">
      <c r="B40" s="51">
        <f>SUM(B37:B39)</f>
        <v>7.8999999999999995</v>
      </c>
      <c r="C40" s="51">
        <f>SUM(C37:C39)</f>
        <v>1.8</v>
      </c>
      <c r="D40" s="50"/>
      <c r="E40" s="50"/>
      <c r="F40" s="50"/>
      <c r="G40" s="51">
        <f>SUM(G37:G39)</f>
        <v>9.6999999999999993</v>
      </c>
    </row>
    <row r="41" spans="1:9" x14ac:dyDescent="0.2">
      <c r="B41" s="45"/>
      <c r="C41" s="45"/>
      <c r="D41" s="45"/>
      <c r="E41" s="45"/>
      <c r="F41" s="45"/>
      <c r="G41" s="45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BBDA-C69A-4AD0-BA62-BEE34E4624A1}">
  <sheetPr>
    <tabColor rgb="FFF26A22"/>
    <pageSetUpPr fitToPage="1"/>
  </sheetPr>
  <dimension ref="A1:I44"/>
  <sheetViews>
    <sheetView topLeftCell="A4" zoomScale="85" zoomScaleNormal="85" workbookViewId="0">
      <selection activeCell="A29" sqref="A29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39</v>
      </c>
      <c r="B1" s="2"/>
      <c r="C1" s="2"/>
      <c r="D1" s="2"/>
      <c r="E1" s="3"/>
    </row>
    <row r="2" spans="1:9" ht="60" customHeight="1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1:9" x14ac:dyDescent="0.2"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</row>
    <row r="5" spans="1:9" ht="15" x14ac:dyDescent="0.25">
      <c r="A5" s="5" t="s">
        <v>0</v>
      </c>
    </row>
    <row r="7" spans="1:9" x14ac:dyDescent="0.2">
      <c r="A7" s="4" t="s">
        <v>41</v>
      </c>
      <c r="B7" s="9">
        <f>4782+518</f>
        <v>5300</v>
      </c>
      <c r="C7" s="9">
        <f>1385-518</f>
        <v>867</v>
      </c>
      <c r="D7" s="9">
        <v>228</v>
      </c>
      <c r="E7" s="9">
        <v>0</v>
      </c>
      <c r="F7" s="9"/>
      <c r="G7" s="9">
        <f>SUM(B7:F7)</f>
        <v>6395</v>
      </c>
      <c r="H7" s="9">
        <v>0</v>
      </c>
      <c r="I7" s="9">
        <f>SUM(G7:H7)</f>
        <v>6395</v>
      </c>
    </row>
    <row r="8" spans="1:9" x14ac:dyDescent="0.2">
      <c r="A8" s="4" t="s">
        <v>1</v>
      </c>
      <c r="B8" s="9">
        <v>19</v>
      </c>
      <c r="C8" s="9">
        <v>7</v>
      </c>
      <c r="D8" s="9">
        <v>0</v>
      </c>
      <c r="E8" s="9">
        <v>0</v>
      </c>
      <c r="F8" s="9">
        <v>-26</v>
      </c>
      <c r="G8" s="9">
        <f>SUM(B8:F8)</f>
        <v>0</v>
      </c>
      <c r="H8" s="9">
        <v>0</v>
      </c>
      <c r="I8" s="9">
        <f>SUM(G8:H8)</f>
        <v>0</v>
      </c>
    </row>
    <row r="9" spans="1:9" ht="15" x14ac:dyDescent="0.25">
      <c r="A9" s="5" t="s">
        <v>2</v>
      </c>
      <c r="B9" s="10">
        <f>SUM(B7:B8)</f>
        <v>5319</v>
      </c>
      <c r="C9" s="10">
        <f t="shared" ref="C9:I9" si="0">SUM(C7:C8)</f>
        <v>874</v>
      </c>
      <c r="D9" s="10">
        <f t="shared" si="0"/>
        <v>228</v>
      </c>
      <c r="E9" s="10">
        <f t="shared" si="0"/>
        <v>0</v>
      </c>
      <c r="F9" s="10">
        <f t="shared" si="0"/>
        <v>-26</v>
      </c>
      <c r="G9" s="10">
        <f t="shared" si="0"/>
        <v>6395</v>
      </c>
      <c r="H9" s="10">
        <f t="shared" si="0"/>
        <v>0</v>
      </c>
      <c r="I9" s="10">
        <f t="shared" si="0"/>
        <v>6395</v>
      </c>
    </row>
    <row r="10" spans="1:9" x14ac:dyDescent="0.2">
      <c r="B10" s="9"/>
      <c r="C10" s="9"/>
      <c r="D10" s="9"/>
      <c r="E10" s="9"/>
      <c r="F10" s="9"/>
      <c r="G10" s="9"/>
      <c r="H10" s="9"/>
      <c r="I10" s="9"/>
    </row>
    <row r="11" spans="1:9" ht="15" x14ac:dyDescent="0.25">
      <c r="A11" s="5" t="s">
        <v>50</v>
      </c>
      <c r="B11" s="9">
        <f>477+47+18</f>
        <v>542</v>
      </c>
      <c r="C11" s="9">
        <f>117-47</f>
        <v>70</v>
      </c>
      <c r="D11" s="9">
        <v>-38</v>
      </c>
      <c r="E11" s="9">
        <v>-13</v>
      </c>
      <c r="F11" s="9">
        <v>-1</v>
      </c>
      <c r="G11" s="9">
        <f t="shared" ref="G11:G12" si="1">SUM(B11:F11)</f>
        <v>560</v>
      </c>
      <c r="H11" s="9">
        <f>-438-18</f>
        <v>-456</v>
      </c>
      <c r="I11" s="9">
        <f>SUM(G11:H11)</f>
        <v>104</v>
      </c>
    </row>
    <row r="12" spans="1:9" x14ac:dyDescent="0.2">
      <c r="A12" s="4" t="s">
        <v>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f>SUM(G12:H12)</f>
        <v>0</v>
      </c>
    </row>
    <row r="13" spans="1:9" x14ac:dyDescent="0.2">
      <c r="A13" s="4" t="s">
        <v>17</v>
      </c>
      <c r="B13" s="9">
        <f t="shared" ref="B13:I13" si="2">SUM(B11:B12)</f>
        <v>542</v>
      </c>
      <c r="C13" s="9">
        <f t="shared" si="2"/>
        <v>70</v>
      </c>
      <c r="D13" s="9">
        <f t="shared" si="2"/>
        <v>-38</v>
      </c>
      <c r="E13" s="9">
        <f t="shared" si="2"/>
        <v>-13</v>
      </c>
      <c r="F13" s="9">
        <f t="shared" si="2"/>
        <v>-1</v>
      </c>
      <c r="G13" s="9">
        <f t="shared" si="2"/>
        <v>560</v>
      </c>
      <c r="H13" s="9">
        <f t="shared" si="2"/>
        <v>-456</v>
      </c>
      <c r="I13" s="9">
        <f t="shared" si="2"/>
        <v>104</v>
      </c>
    </row>
    <row r="14" spans="1:9" x14ac:dyDescent="0.2"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4" t="s">
        <v>5</v>
      </c>
      <c r="B15" s="9">
        <v>0</v>
      </c>
      <c r="C15" s="9">
        <v>0</v>
      </c>
      <c r="D15" s="9">
        <v>7</v>
      </c>
      <c r="E15" s="9">
        <v>3</v>
      </c>
      <c r="F15" s="9">
        <v>0</v>
      </c>
      <c r="G15" s="9">
        <f>SUM(B15:F15)</f>
        <v>10</v>
      </c>
      <c r="H15" s="9">
        <v>0</v>
      </c>
      <c r="I15" s="9">
        <f>SUM(G15:H15)</f>
        <v>10</v>
      </c>
    </row>
    <row r="16" spans="1:9" x14ac:dyDescent="0.2">
      <c r="A16" s="4" t="s">
        <v>4</v>
      </c>
      <c r="B16" s="9">
        <v>0</v>
      </c>
      <c r="C16" s="9">
        <v>0</v>
      </c>
      <c r="D16" s="9">
        <v>-21</v>
      </c>
      <c r="E16" s="9">
        <v>-59</v>
      </c>
      <c r="F16" s="9">
        <v>0</v>
      </c>
      <c r="G16" s="9">
        <f t="shared" ref="G16" si="3">SUM(B16:F16)</f>
        <v>-80</v>
      </c>
      <c r="H16" s="9">
        <v>0</v>
      </c>
      <c r="I16" s="9">
        <f t="shared" ref="I16" si="4">SUM(G16:H16)</f>
        <v>-80</v>
      </c>
    </row>
    <row r="17" spans="1:9" x14ac:dyDescent="0.2">
      <c r="A17" s="4" t="s">
        <v>21</v>
      </c>
      <c r="B17" s="9">
        <v>0</v>
      </c>
      <c r="C17" s="9">
        <v>-1</v>
      </c>
      <c r="D17" s="9">
        <v>12</v>
      </c>
      <c r="E17" s="9">
        <v>0</v>
      </c>
      <c r="F17" s="9">
        <v>0</v>
      </c>
      <c r="G17" s="9">
        <f>SUM(B17:F17)</f>
        <v>11</v>
      </c>
      <c r="H17" s="9"/>
      <c r="I17" s="9">
        <f>SUM(G17:H17)</f>
        <v>11</v>
      </c>
    </row>
    <row r="18" spans="1:9" x14ac:dyDescent="0.2"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4" t="s">
        <v>6</v>
      </c>
      <c r="B19" s="9">
        <f t="shared" ref="B19:I19" si="5">SUM(B13:B18)</f>
        <v>542</v>
      </c>
      <c r="C19" s="9">
        <f t="shared" si="5"/>
        <v>69</v>
      </c>
      <c r="D19" s="9">
        <f t="shared" si="5"/>
        <v>-40</v>
      </c>
      <c r="E19" s="9">
        <f t="shared" si="5"/>
        <v>-69</v>
      </c>
      <c r="F19" s="9">
        <f t="shared" si="5"/>
        <v>-1</v>
      </c>
      <c r="G19" s="9">
        <f t="shared" si="5"/>
        <v>501</v>
      </c>
      <c r="H19" s="9">
        <f t="shared" si="5"/>
        <v>-456</v>
      </c>
      <c r="I19" s="9">
        <f t="shared" si="5"/>
        <v>45</v>
      </c>
    </row>
    <row r="20" spans="1:9" x14ac:dyDescent="0.2"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4" t="s">
        <v>42</v>
      </c>
      <c r="B21" s="9">
        <f>-132-7</f>
        <v>-139</v>
      </c>
      <c r="C21" s="9">
        <f>-27+7</f>
        <v>-20</v>
      </c>
      <c r="D21" s="9">
        <v>19</v>
      </c>
      <c r="E21" s="9">
        <v>2</v>
      </c>
      <c r="F21" s="9">
        <v>0</v>
      </c>
      <c r="G21" s="9">
        <f t="shared" ref="G21:G22" si="6">SUM(B21:F21)</f>
        <v>-138</v>
      </c>
      <c r="H21" s="9">
        <v>66</v>
      </c>
      <c r="I21" s="9">
        <f t="shared" ref="I21:I22" si="7">SUM(G21:H21)</f>
        <v>-72</v>
      </c>
    </row>
    <row r="22" spans="1:9" x14ac:dyDescent="0.2">
      <c r="A22" s="4" t="s">
        <v>20</v>
      </c>
      <c r="B22" s="9">
        <v>-3</v>
      </c>
      <c r="C22" s="9">
        <v>1</v>
      </c>
      <c r="D22" s="9">
        <v>0</v>
      </c>
      <c r="E22" s="9">
        <v>0</v>
      </c>
      <c r="F22" s="9">
        <v>0</v>
      </c>
      <c r="G22" s="9">
        <f t="shared" si="6"/>
        <v>-2</v>
      </c>
      <c r="H22" s="9">
        <v>0</v>
      </c>
      <c r="I22" s="9">
        <f t="shared" si="7"/>
        <v>-2</v>
      </c>
    </row>
    <row r="23" spans="1:9" x14ac:dyDescent="0.2">
      <c r="B23" s="9"/>
      <c r="C23" s="9"/>
      <c r="D23" s="9"/>
      <c r="E23" s="9"/>
      <c r="F23" s="9"/>
      <c r="G23" s="9"/>
      <c r="H23" s="9"/>
      <c r="I23" s="9"/>
    </row>
    <row r="24" spans="1:9" ht="15.75" thickBot="1" x14ac:dyDescent="0.3">
      <c r="A24" s="5" t="s">
        <v>16</v>
      </c>
      <c r="B24" s="12">
        <f>SUM(B19:B23)</f>
        <v>400</v>
      </c>
      <c r="C24" s="12">
        <f t="shared" ref="C24:I24" si="8">SUM(C19:C23)</f>
        <v>50</v>
      </c>
      <c r="D24" s="12">
        <f t="shared" si="8"/>
        <v>-21</v>
      </c>
      <c r="E24" s="12">
        <f t="shared" si="8"/>
        <v>-67</v>
      </c>
      <c r="F24" s="12">
        <f t="shared" si="8"/>
        <v>-1</v>
      </c>
      <c r="G24" s="12">
        <f t="shared" si="8"/>
        <v>361</v>
      </c>
      <c r="H24" s="12">
        <f t="shared" si="8"/>
        <v>-390</v>
      </c>
      <c r="I24" s="12">
        <f t="shared" si="8"/>
        <v>-29</v>
      </c>
    </row>
    <row r="25" spans="1:9" ht="16.5" thickTop="1" thickBot="1" x14ac:dyDescent="0.3">
      <c r="A25" s="5" t="s">
        <v>43</v>
      </c>
      <c r="B25" s="12">
        <f>522+47+18</f>
        <v>587</v>
      </c>
      <c r="C25" s="12">
        <f>123-47</f>
        <v>76</v>
      </c>
      <c r="D25" s="12">
        <v>97</v>
      </c>
      <c r="E25" s="12">
        <v>-12</v>
      </c>
      <c r="F25" s="12"/>
      <c r="G25" s="12">
        <f>SUM(B25:F25)</f>
        <v>748</v>
      </c>
      <c r="H25" s="13"/>
      <c r="I25" s="13"/>
    </row>
    <row r="26" spans="1:9" ht="15.75" thickTop="1" x14ac:dyDescent="0.25">
      <c r="A26" s="5"/>
      <c r="B26" s="40"/>
      <c r="C26" s="40"/>
      <c r="D26" s="40"/>
      <c r="E26" s="40"/>
      <c r="F26" s="40"/>
      <c r="G26" s="40"/>
      <c r="H26" s="13"/>
      <c r="I26" s="13"/>
    </row>
    <row r="27" spans="1:9" ht="15" x14ac:dyDescent="0.25">
      <c r="A27" s="41" t="s">
        <v>40</v>
      </c>
      <c r="B27" s="40"/>
      <c r="C27" s="40"/>
      <c r="D27" s="40"/>
      <c r="E27" s="40"/>
      <c r="F27" s="40"/>
      <c r="G27" s="40"/>
      <c r="H27" s="13"/>
      <c r="I27" s="13"/>
    </row>
    <row r="28" spans="1:9" ht="15" x14ac:dyDescent="0.25">
      <c r="A28" s="41" t="s">
        <v>54</v>
      </c>
      <c r="B28" s="40"/>
      <c r="C28" s="40"/>
      <c r="D28" s="40"/>
      <c r="E28" s="40"/>
      <c r="F28" s="40"/>
      <c r="G28" s="40"/>
      <c r="H28" s="13"/>
      <c r="I28" s="13"/>
    </row>
    <row r="29" spans="1:9" x14ac:dyDescent="0.2"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6" t="s">
        <v>22</v>
      </c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4" t="s">
        <v>23</v>
      </c>
      <c r="B31" s="46">
        <v>44</v>
      </c>
      <c r="C31" s="46">
        <v>2</v>
      </c>
      <c r="D31" s="46">
        <v>66</v>
      </c>
      <c r="E31" s="46">
        <v>3</v>
      </c>
      <c r="F31" s="46">
        <v>0</v>
      </c>
      <c r="G31" s="46">
        <f>SUM(B31:F31)</f>
        <v>115</v>
      </c>
      <c r="H31" s="13"/>
      <c r="I31" s="13"/>
    </row>
    <row r="32" spans="1:9" ht="15" thickBot="1" x14ac:dyDescent="0.25">
      <c r="A32" s="4" t="s">
        <v>24</v>
      </c>
      <c r="B32" s="47">
        <v>0</v>
      </c>
      <c r="C32" s="47">
        <v>0</v>
      </c>
      <c r="D32" s="47">
        <v>-1</v>
      </c>
      <c r="E32" s="47">
        <v>0</v>
      </c>
      <c r="F32" s="47">
        <v>0</v>
      </c>
      <c r="G32" s="47">
        <f>SUM(B32:F32)</f>
        <v>-1</v>
      </c>
      <c r="H32" s="13"/>
      <c r="I32" s="13"/>
    </row>
    <row r="33" spans="1:9" x14ac:dyDescent="0.2">
      <c r="B33" s="46"/>
      <c r="C33" s="46"/>
      <c r="D33" s="46"/>
      <c r="E33" s="46"/>
      <c r="F33" s="46"/>
      <c r="G33" s="46"/>
      <c r="H33" s="13"/>
      <c r="I33" s="13"/>
    </row>
    <row r="34" spans="1:9" x14ac:dyDescent="0.2">
      <c r="A34" s="6" t="s">
        <v>25</v>
      </c>
      <c r="B34" s="46"/>
      <c r="C34" s="46"/>
      <c r="D34" s="46"/>
      <c r="E34" s="46"/>
      <c r="F34" s="46"/>
      <c r="G34" s="46"/>
      <c r="H34" s="13"/>
      <c r="I34" s="13"/>
    </row>
    <row r="35" spans="1:9" x14ac:dyDescent="0.2">
      <c r="A35" s="4" t="s">
        <v>26</v>
      </c>
      <c r="B35" s="46">
        <v>45</v>
      </c>
      <c r="C35" s="46">
        <v>7</v>
      </c>
      <c r="D35" s="46">
        <v>116</v>
      </c>
      <c r="E35" s="46">
        <v>1</v>
      </c>
      <c r="F35" s="46">
        <v>1</v>
      </c>
      <c r="G35" s="46">
        <f>SUM(B35:F35)</f>
        <v>170</v>
      </c>
      <c r="H35" s="13"/>
      <c r="I35" s="13"/>
    </row>
    <row r="36" spans="1:9" x14ac:dyDescent="0.2">
      <c r="A36" s="4" t="s">
        <v>27</v>
      </c>
      <c r="B36" s="46">
        <v>0</v>
      </c>
      <c r="C36" s="46">
        <v>0</v>
      </c>
      <c r="D36" s="46">
        <v>7</v>
      </c>
      <c r="E36" s="46">
        <v>0</v>
      </c>
      <c r="F36" s="46">
        <v>0</v>
      </c>
      <c r="G36" s="46">
        <f>SUM(B36:F36)</f>
        <v>7</v>
      </c>
      <c r="H36" s="13"/>
      <c r="I36" s="13"/>
    </row>
    <row r="37" spans="1:9" ht="15" thickBot="1" x14ac:dyDescent="0.25">
      <c r="A37" s="4" t="s">
        <v>13</v>
      </c>
      <c r="B37" s="47">
        <v>173</v>
      </c>
      <c r="C37" s="47">
        <v>22</v>
      </c>
      <c r="D37" s="47">
        <v>245</v>
      </c>
      <c r="E37" s="47">
        <v>16</v>
      </c>
      <c r="F37" s="47">
        <v>0</v>
      </c>
      <c r="G37" s="47">
        <f>SUM(B37:F37)</f>
        <v>456</v>
      </c>
      <c r="H37" s="13"/>
      <c r="I37" s="13"/>
    </row>
    <row r="38" spans="1:9" x14ac:dyDescent="0.2">
      <c r="B38" s="50"/>
      <c r="C38" s="50"/>
      <c r="D38" s="50"/>
      <c r="E38" s="50"/>
      <c r="F38" s="50"/>
      <c r="G38" s="50"/>
    </row>
    <row r="39" spans="1:9" x14ac:dyDescent="0.2">
      <c r="A39" s="6" t="s">
        <v>51</v>
      </c>
      <c r="B39" s="50"/>
      <c r="C39" s="50"/>
      <c r="D39" s="50"/>
      <c r="E39" s="50"/>
      <c r="F39" s="50"/>
      <c r="G39" s="50"/>
    </row>
    <row r="40" spans="1:9" x14ac:dyDescent="0.2">
      <c r="A40" s="14">
        <v>2018</v>
      </c>
      <c r="B40" s="48">
        <v>4.9000000000000004</v>
      </c>
      <c r="C40" s="48">
        <v>0.6</v>
      </c>
      <c r="D40" s="51"/>
      <c r="E40" s="51"/>
      <c r="F40" s="51"/>
      <c r="G40" s="48">
        <f>SUM(B40:F40)</f>
        <v>5.5</v>
      </c>
    </row>
    <row r="41" spans="1:9" ht="15" thickBot="1" x14ac:dyDescent="0.25">
      <c r="A41" s="14" t="s">
        <v>49</v>
      </c>
      <c r="B41" s="49">
        <v>3.5</v>
      </c>
      <c r="C41" s="49">
        <v>1.2</v>
      </c>
      <c r="D41" s="51"/>
      <c r="E41" s="51"/>
      <c r="F41" s="51"/>
      <c r="G41" s="49">
        <f>SUM(B41:F41)</f>
        <v>4.7</v>
      </c>
    </row>
    <row r="42" spans="1:9" x14ac:dyDescent="0.2">
      <c r="B42" s="51">
        <f>SUM(B40:B41)</f>
        <v>8.4</v>
      </c>
      <c r="C42" s="51">
        <f>SUM(C40:C41)</f>
        <v>1.7999999999999998</v>
      </c>
      <c r="D42" s="51"/>
      <c r="E42" s="51"/>
      <c r="F42" s="51"/>
      <c r="G42" s="51">
        <f>SUM(G40:G41)</f>
        <v>10.199999999999999</v>
      </c>
    </row>
    <row r="43" spans="1:9" x14ac:dyDescent="0.2">
      <c r="B43" s="45"/>
      <c r="C43" s="45"/>
      <c r="D43" s="45"/>
      <c r="E43" s="45"/>
      <c r="F43" s="45"/>
      <c r="G43" s="45"/>
    </row>
    <row r="44" spans="1:9" x14ac:dyDescent="0.2">
      <c r="B44" s="45"/>
      <c r="C44" s="45"/>
      <c r="D44" s="45"/>
      <c r="E44" s="45"/>
      <c r="F44" s="45"/>
      <c r="G44" s="45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BB68-71D6-4B95-9872-221EC1FF974E}">
  <sheetPr>
    <tabColor rgb="FFF26A22"/>
    <pageSetUpPr fitToPage="1"/>
  </sheetPr>
  <dimension ref="A1:I44"/>
  <sheetViews>
    <sheetView zoomScale="85" zoomScaleNormal="85" workbookViewId="0">
      <selection activeCell="G26" sqref="G26"/>
    </sheetView>
  </sheetViews>
  <sheetFormatPr defaultRowHeight="14.25" x14ac:dyDescent="0.2"/>
  <cols>
    <col min="1" max="1" width="60.28515625" style="4" bestFit="1" customWidth="1"/>
    <col min="2" max="9" width="15.7109375" style="4" customWidth="1"/>
    <col min="10" max="10" width="12.7109375" style="4" customWidth="1"/>
    <col min="11" max="16384" width="9.140625" style="4"/>
  </cols>
  <sheetData>
    <row r="1" spans="1:9" ht="18" x14ac:dyDescent="0.25">
      <c r="A1" s="1" t="s">
        <v>37</v>
      </c>
      <c r="B1" s="2"/>
      <c r="C1" s="2"/>
      <c r="D1" s="2"/>
      <c r="E1" s="3"/>
    </row>
    <row r="2" spans="1:9" ht="60" customHeight="1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1:9" x14ac:dyDescent="0.2"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</row>
    <row r="5" spans="1:9" ht="15" x14ac:dyDescent="0.25">
      <c r="A5" s="5" t="s">
        <v>0</v>
      </c>
    </row>
    <row r="7" spans="1:9" x14ac:dyDescent="0.2">
      <c r="A7" s="4" t="s">
        <v>41</v>
      </c>
      <c r="B7" s="9">
        <f>5895+695</f>
        <v>6590</v>
      </c>
      <c r="C7" s="9">
        <f>1707-695</f>
        <v>1012</v>
      </c>
      <c r="D7" s="9">
        <v>271</v>
      </c>
      <c r="E7" s="9">
        <v>0</v>
      </c>
      <c r="F7" s="9"/>
      <c r="G7" s="9">
        <f>SUM(B7:F7)</f>
        <v>7873</v>
      </c>
      <c r="H7" s="9">
        <v>0</v>
      </c>
      <c r="I7" s="9">
        <f>SUM(G7:H7)</f>
        <v>7873</v>
      </c>
    </row>
    <row r="8" spans="1:9" x14ac:dyDescent="0.2">
      <c r="A8" s="4" t="s">
        <v>1</v>
      </c>
      <c r="B8" s="9">
        <v>33</v>
      </c>
      <c r="C8" s="9">
        <v>18</v>
      </c>
      <c r="D8" s="9">
        <v>0</v>
      </c>
      <c r="E8" s="9">
        <v>0</v>
      </c>
      <c r="F8" s="9">
        <v>-51</v>
      </c>
      <c r="G8" s="9">
        <f>SUM(B8:F8)</f>
        <v>0</v>
      </c>
      <c r="H8" s="9">
        <v>0</v>
      </c>
      <c r="I8" s="9">
        <f>SUM(G8:H8)</f>
        <v>0</v>
      </c>
    </row>
    <row r="9" spans="1:9" ht="15" x14ac:dyDescent="0.25">
      <c r="A9" s="5" t="s">
        <v>2</v>
      </c>
      <c r="B9" s="10">
        <f>SUM(B7:B8)</f>
        <v>6623</v>
      </c>
      <c r="C9" s="10">
        <f t="shared" ref="C9:I9" si="0">SUM(C7:C8)</f>
        <v>1030</v>
      </c>
      <c r="D9" s="10">
        <f t="shared" si="0"/>
        <v>271</v>
      </c>
      <c r="E9" s="10">
        <f t="shared" si="0"/>
        <v>0</v>
      </c>
      <c r="F9" s="10">
        <f t="shared" si="0"/>
        <v>-51</v>
      </c>
      <c r="G9" s="10">
        <f t="shared" si="0"/>
        <v>7873</v>
      </c>
      <c r="H9" s="10">
        <f t="shared" si="0"/>
        <v>0</v>
      </c>
      <c r="I9" s="10">
        <f t="shared" si="0"/>
        <v>7873</v>
      </c>
    </row>
    <row r="10" spans="1:9" x14ac:dyDescent="0.2">
      <c r="B10" s="9"/>
      <c r="C10" s="9"/>
      <c r="D10" s="9"/>
      <c r="E10" s="9"/>
      <c r="F10" s="9"/>
      <c r="G10" s="9"/>
      <c r="H10" s="9"/>
      <c r="I10" s="9"/>
    </row>
    <row r="11" spans="1:9" ht="15" x14ac:dyDescent="0.25">
      <c r="A11" s="5" t="s">
        <v>52</v>
      </c>
      <c r="B11" s="9">
        <f>520+35-35</f>
        <v>520</v>
      </c>
      <c r="C11" s="9">
        <f>132-35</f>
        <v>97</v>
      </c>
      <c r="D11" s="9">
        <v>-35</v>
      </c>
      <c r="E11" s="9">
        <v>-7</v>
      </c>
      <c r="F11" s="9">
        <v>-1</v>
      </c>
      <c r="G11" s="9">
        <f t="shared" ref="G11:G13" si="1">SUM(B11:F11)</f>
        <v>574</v>
      </c>
      <c r="H11" s="9">
        <f>-322+35</f>
        <v>-287</v>
      </c>
      <c r="I11" s="9">
        <f>SUM(G11:H11)</f>
        <v>287</v>
      </c>
    </row>
    <row r="12" spans="1:9" x14ac:dyDescent="0.2">
      <c r="A12" s="4" t="s">
        <v>19</v>
      </c>
      <c r="B12" s="9">
        <v>-101</v>
      </c>
      <c r="C12" s="9">
        <v>0</v>
      </c>
      <c r="D12" s="9">
        <v>0</v>
      </c>
      <c r="E12" s="9">
        <v>0</v>
      </c>
      <c r="F12" s="9">
        <v>0</v>
      </c>
      <c r="G12" s="9">
        <f t="shared" si="1"/>
        <v>-101</v>
      </c>
      <c r="H12" s="9">
        <v>0</v>
      </c>
      <c r="I12" s="9">
        <f>SUM(G12:H12)</f>
        <v>-101</v>
      </c>
    </row>
    <row r="13" spans="1:9" x14ac:dyDescent="0.2">
      <c r="A13" s="4" t="s">
        <v>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 t="shared" si="1"/>
        <v>0</v>
      </c>
      <c r="H13" s="11">
        <v>0</v>
      </c>
      <c r="I13" s="11">
        <f>SUM(G13:H13)</f>
        <v>0</v>
      </c>
    </row>
    <row r="14" spans="1:9" x14ac:dyDescent="0.2">
      <c r="A14" s="4" t="s">
        <v>53</v>
      </c>
      <c r="B14" s="9">
        <f>SUM(B11:B13)</f>
        <v>419</v>
      </c>
      <c r="C14" s="9">
        <f t="shared" ref="C14:I14" si="2">SUM(C11:C13)</f>
        <v>97</v>
      </c>
      <c r="D14" s="9">
        <f t="shared" si="2"/>
        <v>-35</v>
      </c>
      <c r="E14" s="9">
        <f t="shared" si="2"/>
        <v>-7</v>
      </c>
      <c r="F14" s="9">
        <f t="shared" si="2"/>
        <v>-1</v>
      </c>
      <c r="G14" s="9">
        <f t="shared" si="2"/>
        <v>473</v>
      </c>
      <c r="H14" s="9">
        <f t="shared" si="2"/>
        <v>-287</v>
      </c>
      <c r="I14" s="9">
        <f t="shared" si="2"/>
        <v>186</v>
      </c>
    </row>
    <row r="15" spans="1:9" x14ac:dyDescent="0.2">
      <c r="B15" s="9"/>
      <c r="C15" s="9"/>
      <c r="D15" s="9"/>
      <c r="E15" s="9"/>
      <c r="F15" s="9"/>
      <c r="G15" s="9"/>
      <c r="H15" s="9"/>
      <c r="I15" s="9"/>
    </row>
    <row r="16" spans="1:9" x14ac:dyDescent="0.2">
      <c r="A16" s="4" t="s">
        <v>5</v>
      </c>
      <c r="B16" s="9">
        <v>0</v>
      </c>
      <c r="C16" s="9">
        <v>0</v>
      </c>
      <c r="D16" s="9"/>
      <c r="E16" s="9">
        <v>3</v>
      </c>
      <c r="F16" s="9">
        <v>0</v>
      </c>
      <c r="G16" s="9">
        <f>SUM(B16:F16)</f>
        <v>3</v>
      </c>
      <c r="H16" s="9">
        <v>0</v>
      </c>
      <c r="I16" s="9">
        <f>SUM(G16:H16)</f>
        <v>3</v>
      </c>
    </row>
    <row r="17" spans="1:9" x14ac:dyDescent="0.2">
      <c r="A17" s="4" t="s">
        <v>4</v>
      </c>
      <c r="B17" s="9">
        <v>0</v>
      </c>
      <c r="C17" s="9">
        <v>0</v>
      </c>
      <c r="D17" s="9">
        <v>-44</v>
      </c>
      <c r="E17" s="9">
        <v>-57</v>
      </c>
      <c r="F17" s="9">
        <v>0</v>
      </c>
      <c r="G17" s="9">
        <f t="shared" ref="G17" si="3">SUM(B17:F17)</f>
        <v>-101</v>
      </c>
      <c r="H17" s="9">
        <v>0</v>
      </c>
      <c r="I17" s="9">
        <f t="shared" ref="I17" si="4">SUM(G17:H17)</f>
        <v>-101</v>
      </c>
    </row>
    <row r="18" spans="1:9" x14ac:dyDescent="0.2">
      <c r="A18" s="4" t="s">
        <v>21</v>
      </c>
      <c r="B18" s="9">
        <v>0</v>
      </c>
      <c r="C18" s="9">
        <v>1</v>
      </c>
      <c r="D18" s="9">
        <v>7</v>
      </c>
      <c r="E18" s="9">
        <v>0</v>
      </c>
      <c r="F18" s="9">
        <v>0</v>
      </c>
      <c r="G18" s="9">
        <f>SUM(B18:F18)</f>
        <v>8</v>
      </c>
      <c r="H18" s="9">
        <v>4</v>
      </c>
      <c r="I18" s="9">
        <f>SUM(G18:H18)</f>
        <v>12</v>
      </c>
    </row>
    <row r="19" spans="1:9" x14ac:dyDescent="0.2"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4" t="s">
        <v>6</v>
      </c>
      <c r="B20" s="9">
        <f t="shared" ref="B20:I20" si="5">SUM(B14:B19)</f>
        <v>419</v>
      </c>
      <c r="C20" s="9">
        <f t="shared" si="5"/>
        <v>98</v>
      </c>
      <c r="D20" s="9">
        <f t="shared" si="5"/>
        <v>-72</v>
      </c>
      <c r="E20" s="9">
        <f t="shared" si="5"/>
        <v>-61</v>
      </c>
      <c r="F20" s="9">
        <f t="shared" si="5"/>
        <v>-1</v>
      </c>
      <c r="G20" s="9">
        <f t="shared" si="5"/>
        <v>383</v>
      </c>
      <c r="H20" s="9">
        <f t="shared" si="5"/>
        <v>-283</v>
      </c>
      <c r="I20" s="9">
        <f t="shared" si="5"/>
        <v>100</v>
      </c>
    </row>
    <row r="21" spans="1:9" x14ac:dyDescent="0.2"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4" t="s">
        <v>42</v>
      </c>
      <c r="B22" s="9">
        <f>-95-4</f>
        <v>-99</v>
      </c>
      <c r="C22" s="9">
        <f>-22+4</f>
        <v>-18</v>
      </c>
      <c r="D22" s="9">
        <v>30</v>
      </c>
      <c r="E22" s="9">
        <v>2</v>
      </c>
      <c r="F22" s="9">
        <v>0</v>
      </c>
      <c r="G22" s="9">
        <f t="shared" ref="G22:G24" si="6">SUM(B22:F22)</f>
        <v>-85</v>
      </c>
      <c r="H22" s="9">
        <v>-1</v>
      </c>
      <c r="I22" s="9">
        <f t="shared" ref="I22:I24" si="7">SUM(G22:H22)</f>
        <v>-86</v>
      </c>
    </row>
    <row r="23" spans="1:9" x14ac:dyDescent="0.2">
      <c r="A23" s="4" t="s">
        <v>18</v>
      </c>
      <c r="B23" s="9" t="s">
        <v>38</v>
      </c>
      <c r="C23" s="9">
        <v>0</v>
      </c>
      <c r="D23" s="9">
        <v>0</v>
      </c>
      <c r="E23" s="9">
        <v>0</v>
      </c>
      <c r="F23" s="9">
        <v>0</v>
      </c>
      <c r="G23" s="9">
        <f t="shared" si="6"/>
        <v>0</v>
      </c>
      <c r="H23" s="9">
        <v>0</v>
      </c>
      <c r="I23" s="9">
        <f t="shared" si="7"/>
        <v>0</v>
      </c>
    </row>
    <row r="24" spans="1:9" x14ac:dyDescent="0.2">
      <c r="A24" s="4" t="s">
        <v>20</v>
      </c>
      <c r="B24" s="9">
        <v>-13</v>
      </c>
      <c r="C24" s="9">
        <v>0</v>
      </c>
      <c r="D24" s="9">
        <v>0</v>
      </c>
      <c r="E24" s="9">
        <v>0</v>
      </c>
      <c r="F24" s="9">
        <v>0</v>
      </c>
      <c r="G24" s="9">
        <f t="shared" si="6"/>
        <v>-13</v>
      </c>
      <c r="H24" s="9">
        <v>0</v>
      </c>
      <c r="I24" s="9">
        <f t="shared" si="7"/>
        <v>-13</v>
      </c>
    </row>
    <row r="25" spans="1:9" x14ac:dyDescent="0.2">
      <c r="B25" s="9"/>
      <c r="C25" s="9"/>
      <c r="D25" s="9"/>
      <c r="E25" s="9"/>
      <c r="F25" s="9"/>
      <c r="G25" s="9"/>
      <c r="H25" s="9"/>
      <c r="I25" s="9"/>
    </row>
    <row r="26" spans="1:9" ht="15.75" thickBot="1" x14ac:dyDescent="0.3">
      <c r="A26" s="5" t="s">
        <v>16</v>
      </c>
      <c r="B26" s="12">
        <f>SUM(B20:B25)</f>
        <v>307</v>
      </c>
      <c r="C26" s="12">
        <f t="shared" ref="C26:I26" si="8">SUM(C20:C25)</f>
        <v>80</v>
      </c>
      <c r="D26" s="12">
        <f t="shared" si="8"/>
        <v>-42</v>
      </c>
      <c r="E26" s="12">
        <f t="shared" si="8"/>
        <v>-59</v>
      </c>
      <c r="F26" s="12">
        <f t="shared" si="8"/>
        <v>-1</v>
      </c>
      <c r="G26" s="12">
        <f t="shared" si="8"/>
        <v>285</v>
      </c>
      <c r="H26" s="12">
        <f t="shared" si="8"/>
        <v>-284</v>
      </c>
      <c r="I26" s="12">
        <f t="shared" si="8"/>
        <v>1</v>
      </c>
    </row>
    <row r="27" spans="1:9" ht="16.5" thickTop="1" thickBot="1" x14ac:dyDescent="0.3">
      <c r="A27" s="5" t="s">
        <v>43</v>
      </c>
      <c r="B27" s="12">
        <f>463+35-35</f>
        <v>463</v>
      </c>
      <c r="C27" s="12">
        <f>140-35</f>
        <v>105</v>
      </c>
      <c r="D27" s="12">
        <f>99</f>
        <v>99</v>
      </c>
      <c r="E27" s="12">
        <v>2</v>
      </c>
      <c r="F27" s="12"/>
      <c r="G27" s="12">
        <f>SUM(B27:F27)</f>
        <v>669</v>
      </c>
      <c r="H27" s="13"/>
      <c r="I27" s="13"/>
    </row>
    <row r="28" spans="1:9" ht="15" thickTop="1" x14ac:dyDescent="0.2">
      <c r="B28" s="13"/>
      <c r="C28" s="13"/>
      <c r="D28" s="13"/>
      <c r="E28" s="13"/>
      <c r="F28" s="13"/>
      <c r="G28" s="13"/>
      <c r="H28" s="13"/>
      <c r="I28" s="13"/>
    </row>
    <row r="29" spans="1:9" x14ac:dyDescent="0.2">
      <c r="A29" s="41" t="s">
        <v>40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41" t="s">
        <v>54</v>
      </c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B31" s="13"/>
      <c r="C31" s="13"/>
      <c r="D31" s="13"/>
      <c r="E31" s="13"/>
      <c r="F31" s="13"/>
      <c r="G31" s="13"/>
      <c r="H31" s="13"/>
      <c r="I31" s="13"/>
    </row>
    <row r="32" spans="1:9" x14ac:dyDescent="0.2">
      <c r="A32" s="6" t="s">
        <v>22</v>
      </c>
      <c r="B32" s="13"/>
      <c r="C32" s="13"/>
      <c r="D32" s="13"/>
      <c r="E32" s="13"/>
      <c r="F32" s="13"/>
      <c r="G32" s="13"/>
      <c r="H32" s="13"/>
      <c r="I32" s="13"/>
    </row>
    <row r="33" spans="1:9" x14ac:dyDescent="0.2">
      <c r="A33" s="4" t="s">
        <v>23</v>
      </c>
      <c r="B33" s="46">
        <v>122</v>
      </c>
      <c r="C33" s="46">
        <v>1</v>
      </c>
      <c r="D33" s="46">
        <v>15</v>
      </c>
      <c r="E33" s="46">
        <v>5</v>
      </c>
      <c r="F33" s="46">
        <v>0</v>
      </c>
      <c r="G33" s="46">
        <f>SUM(B33:F33)</f>
        <v>143</v>
      </c>
      <c r="H33" s="13"/>
      <c r="I33" s="13"/>
    </row>
    <row r="34" spans="1:9" ht="15" thickBot="1" x14ac:dyDescent="0.25">
      <c r="A34" s="4" t="s">
        <v>24</v>
      </c>
      <c r="B34" s="47">
        <v>0</v>
      </c>
      <c r="C34" s="47">
        <v>0</v>
      </c>
      <c r="D34" s="47">
        <v>-8</v>
      </c>
      <c r="E34" s="47">
        <v>0</v>
      </c>
      <c r="F34" s="47">
        <v>0</v>
      </c>
      <c r="G34" s="47">
        <f>SUM(B34:F34)</f>
        <v>-8</v>
      </c>
      <c r="H34" s="13"/>
      <c r="I34" s="13"/>
    </row>
    <row r="35" spans="1:9" x14ac:dyDescent="0.2">
      <c r="B35" s="46"/>
      <c r="C35" s="46"/>
      <c r="D35" s="46"/>
      <c r="E35" s="46"/>
      <c r="F35" s="46"/>
      <c r="G35" s="46"/>
      <c r="H35" s="13"/>
      <c r="I35" s="13"/>
    </row>
    <row r="36" spans="1:9" x14ac:dyDescent="0.2">
      <c r="A36" s="6" t="s">
        <v>25</v>
      </c>
      <c r="B36" s="46"/>
      <c r="C36" s="46"/>
      <c r="D36" s="46"/>
      <c r="E36" s="46"/>
      <c r="F36" s="46"/>
      <c r="G36" s="46"/>
      <c r="H36" s="13"/>
      <c r="I36" s="13"/>
    </row>
    <row r="37" spans="1:9" x14ac:dyDescent="0.2">
      <c r="A37" s="4" t="s">
        <v>26</v>
      </c>
      <c r="B37" s="46">
        <v>44</v>
      </c>
      <c r="C37" s="46">
        <v>5</v>
      </c>
      <c r="D37" s="46">
        <v>123</v>
      </c>
      <c r="E37" s="46">
        <v>9</v>
      </c>
      <c r="F37" s="46">
        <v>1</v>
      </c>
      <c r="G37" s="46">
        <f>SUM(B37:F37)</f>
        <v>182</v>
      </c>
      <c r="H37" s="13"/>
      <c r="I37" s="13"/>
    </row>
    <row r="38" spans="1:9" x14ac:dyDescent="0.2">
      <c r="A38" s="4" t="s">
        <v>27</v>
      </c>
      <c r="B38" s="46">
        <v>0</v>
      </c>
      <c r="C38" s="46">
        <v>2</v>
      </c>
      <c r="D38" s="46">
        <v>4</v>
      </c>
      <c r="E38" s="46">
        <v>0</v>
      </c>
      <c r="F38" s="46">
        <v>0</v>
      </c>
      <c r="G38" s="46">
        <f t="shared" ref="G38:G39" si="9">SUM(B38:F38)</f>
        <v>6</v>
      </c>
      <c r="H38" s="13"/>
      <c r="I38" s="13"/>
    </row>
    <row r="39" spans="1:9" ht="15" thickBot="1" x14ac:dyDescent="0.25">
      <c r="A39" s="4" t="s">
        <v>13</v>
      </c>
      <c r="B39" s="47">
        <v>0</v>
      </c>
      <c r="C39" s="47">
        <v>4</v>
      </c>
      <c r="D39" s="47">
        <v>272</v>
      </c>
      <c r="E39" s="47">
        <v>7</v>
      </c>
      <c r="F39" s="47">
        <v>0</v>
      </c>
      <c r="G39" s="47">
        <f t="shared" si="9"/>
        <v>283</v>
      </c>
      <c r="H39" s="13"/>
      <c r="I39" s="13"/>
    </row>
    <row r="40" spans="1:9" x14ac:dyDescent="0.2">
      <c r="B40" s="46"/>
      <c r="C40" s="46"/>
      <c r="D40" s="46"/>
      <c r="E40" s="46"/>
      <c r="F40" s="46"/>
      <c r="G40" s="46"/>
    </row>
    <row r="41" spans="1:9" x14ac:dyDescent="0.2">
      <c r="A41" s="6" t="s">
        <v>51</v>
      </c>
      <c r="B41" s="46"/>
      <c r="C41" s="46"/>
      <c r="D41" s="46"/>
      <c r="E41" s="46"/>
      <c r="F41" s="46"/>
      <c r="G41" s="46"/>
    </row>
    <row r="42" spans="1:9" x14ac:dyDescent="0.2">
      <c r="A42" s="14">
        <v>2017</v>
      </c>
      <c r="B42" s="48">
        <v>5.5</v>
      </c>
      <c r="C42" s="48">
        <v>0.7</v>
      </c>
      <c r="D42" s="48"/>
      <c r="E42" s="48"/>
      <c r="F42" s="48"/>
      <c r="G42" s="48">
        <f>SUM(B42:F42)</f>
        <v>6.2</v>
      </c>
    </row>
    <row r="43" spans="1:9" ht="15" thickBot="1" x14ac:dyDescent="0.25">
      <c r="A43" s="4" t="s">
        <v>28</v>
      </c>
      <c r="B43" s="49">
        <v>3.8</v>
      </c>
      <c r="C43" s="49">
        <v>1.8</v>
      </c>
      <c r="D43" s="48"/>
      <c r="E43" s="48"/>
      <c r="F43" s="48"/>
      <c r="G43" s="49">
        <f>SUM(B43:F43)</f>
        <v>5.6</v>
      </c>
    </row>
    <row r="44" spans="1:9" x14ac:dyDescent="0.2">
      <c r="B44" s="48">
        <f>SUM(B42:B43)</f>
        <v>9.3000000000000007</v>
      </c>
      <c r="C44" s="48">
        <f>SUM(C42:C43)</f>
        <v>2.5</v>
      </c>
      <c r="D44" s="48"/>
      <c r="E44" s="48"/>
      <c r="F44" s="48"/>
      <c r="G44" s="48">
        <f>SUM(G42:G43)</f>
        <v>11.8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6B8108840F1041B02CCA69C36864E4" ma:contentTypeVersion="14" ma:contentTypeDescription="Create a new document." ma:contentTypeScope="" ma:versionID="d629e712630cdfc1785e3b77e34c202a">
  <xsd:schema xmlns:xsd="http://www.w3.org/2001/XMLSchema" xmlns:xs="http://www.w3.org/2001/XMLSchema" xmlns:p="http://schemas.microsoft.com/office/2006/metadata/properties" xmlns:ns2="d369c0f8-0daa-4466-b1d7-406da150ef98" xmlns:ns3="9d624de2-b791-410a-ba87-c6a39efbdc5f" targetNamespace="http://schemas.microsoft.com/office/2006/metadata/properties" ma:root="true" ma:fieldsID="8724a083df45b412532dff0cfef1a31d" ns2:_="" ns3:_="">
    <xsd:import namespace="d369c0f8-0daa-4466-b1d7-406da150ef98"/>
    <xsd:import namespace="9d624de2-b791-410a-ba87-c6a39efbd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ink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9c0f8-0daa-4466-b1d7-406da150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1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24de2-b791-410a-ba87-c6a39efbd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d369c0f8-0daa-4466-b1d7-406da150ef9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684378F8-670F-439D-AA5B-0ABFBCF3DAC0}"/>
</file>

<file path=customXml/itemProps2.xml><?xml version="1.0" encoding="utf-8"?>
<ds:datastoreItem xmlns:ds="http://schemas.openxmlformats.org/officeDocument/2006/customXml" ds:itemID="{C09F8AB5-D151-4F3B-BA17-EFBECE6EC2E6}"/>
</file>

<file path=customXml/itemProps3.xml><?xml version="1.0" encoding="utf-8"?>
<ds:datastoreItem xmlns:ds="http://schemas.openxmlformats.org/officeDocument/2006/customXml" ds:itemID="{B7CCEEAF-7E53-4BD3-9D18-6D7D0C19C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Business performance summary</vt:lpstr>
      <vt:lpstr>Year ended 31 December 2018</vt:lpstr>
      <vt:lpstr>Six months ended 30 June 2018</vt:lpstr>
      <vt:lpstr>Year ended 31 December 2017</vt:lpstr>
      <vt:lpstr>Year ended 31 December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2019-02-28T06:19:30Z</dcterms:created>
  <dcterms:modified xsi:type="dcterms:W3CDTF">2019-02-28T06:21:18Z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0x010100206B8108840F1041B02CCA69C36864E4</vt:lpwstr>
  </property>
</Properties>
</file>